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tsu\Desktop\"/>
    </mc:Choice>
  </mc:AlternateContent>
  <xr:revisionPtr revIDLastSave="0" documentId="8_{41CCA2A6-7694-46A8-8ABA-EF959B17F5AD}" xr6:coauthVersionLast="47" xr6:coauthVersionMax="47" xr10:uidLastSave="{00000000-0000-0000-0000-000000000000}"/>
  <bookViews>
    <workbookView xWindow="-120" yWindow="-120" windowWidth="29040" windowHeight="16440" tabRatio="806" activeTab="3" xr2:uid="{AAE1F9E8-F712-4BB1-8AAA-6E847639C544}"/>
  </bookViews>
  <sheets>
    <sheet name="【事業の強化場合】" sheetId="6" r:id="rId1"/>
    <sheet name="【新事業の場合】" sheetId="5" r:id="rId2"/>
    <sheet name="【事業の強化】 (直近決算見込を基準年度とする場合)" sheetId="7" r:id="rId3"/>
    <sheet name="【新事業の場合】 (直近決算見込を基準年度とする場合)" sheetId="8" r:id="rId4"/>
  </sheets>
  <externalReferences>
    <externalReference r:id="rId5"/>
  </externalReferences>
  <definedNames>
    <definedName name="_xlnm.Print_Area" localSheetId="2">'【事業の強化】 (直近決算見込を基準年度とする場合)'!$A$1:$I$45</definedName>
    <definedName name="_xlnm.Print_Area" localSheetId="0">【事業の強化場合】!$A$1:$I$45</definedName>
    <definedName name="_xlnm.Print_Area" localSheetId="1">【新事業の場合】!$A$1:$I$45</definedName>
    <definedName name="_xlnm.Print_Area" localSheetId="3">'【新事業の場合】 (直近決算見込を基準年度とする場合)'!$A$1:$I$45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E33" i="8"/>
  <c r="E35" i="8"/>
  <c r="E34" i="8"/>
  <c r="E30" i="8"/>
  <c r="E29" i="8"/>
  <c r="E28" i="8"/>
  <c r="N10" i="8" s="1"/>
  <c r="E27" i="8"/>
  <c r="E26" i="8"/>
  <c r="E25" i="8"/>
  <c r="E24" i="8"/>
  <c r="E23" i="8"/>
  <c r="E21" i="8"/>
  <c r="E20" i="8"/>
  <c r="E18" i="8"/>
  <c r="E17" i="8"/>
  <c r="E14" i="8"/>
  <c r="E13" i="8"/>
  <c r="E11" i="8"/>
  <c r="E10" i="8"/>
  <c r="E7" i="8"/>
  <c r="E6" i="8"/>
  <c r="E33" i="7"/>
  <c r="E5" i="7"/>
  <c r="E35" i="7"/>
  <c r="E34" i="7"/>
  <c r="E29" i="7"/>
  <c r="E28" i="7"/>
  <c r="E30" i="7" s="1"/>
  <c r="E27" i="7"/>
  <c r="E26" i="7"/>
  <c r="E25" i="7"/>
  <c r="E23" i="7"/>
  <c r="E18" i="7"/>
  <c r="E17" i="7"/>
  <c r="E13" i="7"/>
  <c r="E11" i="7"/>
  <c r="E10" i="7"/>
  <c r="E7" i="7"/>
  <c r="E6" i="7"/>
  <c r="E20" i="7" s="1"/>
  <c r="F5" i="7"/>
  <c r="B30" i="8"/>
  <c r="B35" i="8" s="1"/>
  <c r="D29" i="8"/>
  <c r="C29" i="8"/>
  <c r="J27" i="8"/>
  <c r="I27" i="8"/>
  <c r="H27" i="8"/>
  <c r="G27" i="8"/>
  <c r="F27" i="8"/>
  <c r="D26" i="8"/>
  <c r="D27" i="8" s="1"/>
  <c r="C26" i="8"/>
  <c r="C27" i="8" s="1"/>
  <c r="B26" i="8"/>
  <c r="D25" i="8"/>
  <c r="C25" i="8"/>
  <c r="D24" i="8"/>
  <c r="C24" i="8"/>
  <c r="B24" i="8"/>
  <c r="I23" i="8"/>
  <c r="J22" i="8"/>
  <c r="I22" i="8"/>
  <c r="H22" i="8"/>
  <c r="G22" i="8"/>
  <c r="F22" i="8"/>
  <c r="J21" i="8"/>
  <c r="I21" i="8"/>
  <c r="H21" i="8"/>
  <c r="G21" i="8"/>
  <c r="F21" i="8"/>
  <c r="D21" i="8"/>
  <c r="C21" i="8"/>
  <c r="B21" i="8"/>
  <c r="D20" i="8"/>
  <c r="C20" i="8"/>
  <c r="B20" i="8"/>
  <c r="J19" i="8"/>
  <c r="I19" i="8"/>
  <c r="H19" i="8"/>
  <c r="G19" i="8"/>
  <c r="F19" i="8"/>
  <c r="J18" i="8"/>
  <c r="I18" i="8"/>
  <c r="H18" i="8"/>
  <c r="G18" i="8"/>
  <c r="F18" i="8"/>
  <c r="D18" i="8"/>
  <c r="C18" i="8"/>
  <c r="H17" i="8"/>
  <c r="D17" i="8"/>
  <c r="C17" i="8"/>
  <c r="H16" i="8"/>
  <c r="N15" i="8"/>
  <c r="S13" i="8"/>
  <c r="R13" i="8"/>
  <c r="Q13" i="8"/>
  <c r="P13" i="8"/>
  <c r="O13" i="8"/>
  <c r="N13" i="8"/>
  <c r="M13" i="8"/>
  <c r="J13" i="8"/>
  <c r="I13" i="8"/>
  <c r="H13" i="8"/>
  <c r="H23" i="8" s="1"/>
  <c r="G13" i="8"/>
  <c r="G17" i="8" s="1"/>
  <c r="F13" i="8"/>
  <c r="N12" i="8"/>
  <c r="J12" i="8"/>
  <c r="I12" i="8"/>
  <c r="H12" i="8"/>
  <c r="G12" i="8"/>
  <c r="F12" i="8"/>
  <c r="J11" i="8"/>
  <c r="I11" i="8"/>
  <c r="H11" i="8"/>
  <c r="G11" i="8"/>
  <c r="F11" i="8"/>
  <c r="D11" i="8"/>
  <c r="C11" i="8"/>
  <c r="M10" i="8"/>
  <c r="H10" i="8"/>
  <c r="D10" i="8"/>
  <c r="C10" i="8"/>
  <c r="S9" i="8"/>
  <c r="R9" i="8"/>
  <c r="Q9" i="8"/>
  <c r="P9" i="8"/>
  <c r="O9" i="8"/>
  <c r="M9" i="8"/>
  <c r="G9" i="8"/>
  <c r="R8" i="8"/>
  <c r="M8" i="8"/>
  <c r="R7" i="8"/>
  <c r="Q7" i="8"/>
  <c r="P7" i="8"/>
  <c r="N7" i="8"/>
  <c r="M7" i="8"/>
  <c r="P6" i="8"/>
  <c r="M6" i="8"/>
  <c r="J6" i="8"/>
  <c r="I6" i="8"/>
  <c r="I9" i="8" s="1"/>
  <c r="H6" i="8"/>
  <c r="H9" i="8" s="1"/>
  <c r="G6" i="8"/>
  <c r="F6" i="8"/>
  <c r="M5" i="8"/>
  <c r="F5" i="8"/>
  <c r="O5" i="8" s="1"/>
  <c r="C5" i="8"/>
  <c r="B5" i="8"/>
  <c r="S4" i="8"/>
  <c r="R4" i="8"/>
  <c r="Q4" i="8"/>
  <c r="P4" i="8"/>
  <c r="O4" i="8"/>
  <c r="N4" i="8"/>
  <c r="M4" i="8"/>
  <c r="A1" i="8"/>
  <c r="B30" i="7"/>
  <c r="B35" i="7" s="1"/>
  <c r="D29" i="7"/>
  <c r="C29" i="7"/>
  <c r="J27" i="7"/>
  <c r="I27" i="7"/>
  <c r="H27" i="7"/>
  <c r="G27" i="7"/>
  <c r="F27" i="7"/>
  <c r="D26" i="7"/>
  <c r="C26" i="7"/>
  <c r="B26" i="7"/>
  <c r="D25" i="7"/>
  <c r="C25" i="7"/>
  <c r="D24" i="7"/>
  <c r="C24" i="7"/>
  <c r="B24" i="7"/>
  <c r="I23" i="7"/>
  <c r="N8" i="7"/>
  <c r="J22" i="7"/>
  <c r="I22" i="7"/>
  <c r="H22" i="7"/>
  <c r="G22" i="7"/>
  <c r="F22" i="7"/>
  <c r="J21" i="7"/>
  <c r="I21" i="7"/>
  <c r="H21" i="7"/>
  <c r="G21" i="7"/>
  <c r="F21" i="7"/>
  <c r="E21" i="7"/>
  <c r="D21" i="7"/>
  <c r="C21" i="7"/>
  <c r="B21" i="7"/>
  <c r="D20" i="7"/>
  <c r="C20" i="7"/>
  <c r="B20" i="7"/>
  <c r="J19" i="7"/>
  <c r="I19" i="7"/>
  <c r="H19" i="7"/>
  <c r="G19" i="7"/>
  <c r="F19" i="7"/>
  <c r="J18" i="7"/>
  <c r="I18" i="7"/>
  <c r="H18" i="7"/>
  <c r="G18" i="7"/>
  <c r="F18" i="7"/>
  <c r="D18" i="7"/>
  <c r="C18" i="7"/>
  <c r="H17" i="7"/>
  <c r="D17" i="7"/>
  <c r="C17" i="7"/>
  <c r="H16" i="7"/>
  <c r="N15" i="7"/>
  <c r="S13" i="7"/>
  <c r="R13" i="7"/>
  <c r="Q13" i="7"/>
  <c r="P13" i="7"/>
  <c r="O13" i="7"/>
  <c r="N13" i="7"/>
  <c r="M13" i="7"/>
  <c r="J13" i="7"/>
  <c r="I13" i="7"/>
  <c r="H13" i="7"/>
  <c r="H23" i="7" s="1"/>
  <c r="Q8" i="7" s="1"/>
  <c r="G13" i="7"/>
  <c r="F13" i="7"/>
  <c r="N12" i="7"/>
  <c r="J12" i="7"/>
  <c r="I12" i="7"/>
  <c r="H12" i="7"/>
  <c r="G12" i="7"/>
  <c r="F12" i="7"/>
  <c r="J11" i="7"/>
  <c r="I11" i="7"/>
  <c r="H11" i="7"/>
  <c r="G11" i="7"/>
  <c r="F11" i="7"/>
  <c r="D11" i="7"/>
  <c r="C11" i="7"/>
  <c r="N10" i="7"/>
  <c r="M10" i="7"/>
  <c r="H10" i="7"/>
  <c r="D10" i="7"/>
  <c r="C10" i="7"/>
  <c r="S9" i="7"/>
  <c r="R9" i="7"/>
  <c r="Q9" i="7"/>
  <c r="P9" i="7"/>
  <c r="O9" i="7"/>
  <c r="N9" i="7"/>
  <c r="M9" i="7"/>
  <c r="G9" i="7"/>
  <c r="R8" i="7"/>
  <c r="M8" i="7"/>
  <c r="R7" i="7"/>
  <c r="Q7" i="7"/>
  <c r="P7" i="7"/>
  <c r="N7" i="7"/>
  <c r="M7" i="7"/>
  <c r="P6" i="7"/>
  <c r="M6" i="7"/>
  <c r="J6" i="7"/>
  <c r="I6" i="7"/>
  <c r="I9" i="7" s="1"/>
  <c r="H6" i="7"/>
  <c r="H9" i="7" s="1"/>
  <c r="G6" i="7"/>
  <c r="F6" i="7"/>
  <c r="M5" i="7"/>
  <c r="C5" i="7"/>
  <c r="B5" i="7"/>
  <c r="S4" i="7"/>
  <c r="R4" i="7"/>
  <c r="Q4" i="7"/>
  <c r="P4" i="7"/>
  <c r="O4" i="7"/>
  <c r="N4" i="7"/>
  <c r="M4" i="7"/>
  <c r="A1" i="7"/>
  <c r="I31" i="5"/>
  <c r="J30" i="5"/>
  <c r="J35" i="5" s="1"/>
  <c r="J36" i="5" s="1"/>
  <c r="J37" i="5" s="1"/>
  <c r="I30" i="5"/>
  <c r="I35" i="5" s="1"/>
  <c r="H30" i="5"/>
  <c r="H31" i="5" s="1"/>
  <c r="H32" i="5" s="1"/>
  <c r="G30" i="5"/>
  <c r="G31" i="5" s="1"/>
  <c r="F30" i="5"/>
  <c r="F35" i="5" s="1"/>
  <c r="F36" i="5" s="1"/>
  <c r="E30" i="5"/>
  <c r="E35" i="5" s="1"/>
  <c r="D30" i="5"/>
  <c r="D35" i="5" s="1"/>
  <c r="C30" i="5"/>
  <c r="C35" i="5" s="1"/>
  <c r="B30" i="5"/>
  <c r="B35" i="5" s="1"/>
  <c r="J31" i="6"/>
  <c r="I31" i="6"/>
  <c r="H31" i="6"/>
  <c r="G31" i="6"/>
  <c r="F31" i="6"/>
  <c r="J36" i="6"/>
  <c r="J37" i="6" s="1"/>
  <c r="I36" i="6"/>
  <c r="H36" i="6"/>
  <c r="H37" i="6" s="1"/>
  <c r="G36" i="6"/>
  <c r="F36" i="6"/>
  <c r="D30" i="6"/>
  <c r="D35" i="6" s="1"/>
  <c r="M14" i="6" s="1"/>
  <c r="D29" i="6"/>
  <c r="C29" i="6"/>
  <c r="E28" i="6"/>
  <c r="N10" i="6" s="1"/>
  <c r="J27" i="6"/>
  <c r="I27" i="6"/>
  <c r="H27" i="6"/>
  <c r="G27" i="6"/>
  <c r="F27" i="6"/>
  <c r="D27" i="6"/>
  <c r="C27" i="6"/>
  <c r="D26" i="6"/>
  <c r="E27" i="6" s="1"/>
  <c r="C26" i="6"/>
  <c r="C30" i="6" s="1"/>
  <c r="C35" i="6" s="1"/>
  <c r="B26" i="6"/>
  <c r="B30" i="6" s="1"/>
  <c r="B35" i="6" s="1"/>
  <c r="D25" i="6"/>
  <c r="C25" i="6"/>
  <c r="D24" i="6"/>
  <c r="C24" i="6"/>
  <c r="B24" i="6"/>
  <c r="G23" i="6"/>
  <c r="G25" i="6" s="1"/>
  <c r="E23" i="6"/>
  <c r="E25" i="6" s="1"/>
  <c r="J22" i="6"/>
  <c r="I22" i="6"/>
  <c r="H22" i="6"/>
  <c r="G22" i="6"/>
  <c r="F22" i="6"/>
  <c r="E22" i="6"/>
  <c r="J21" i="6"/>
  <c r="I21" i="6"/>
  <c r="H21" i="6"/>
  <c r="G21" i="6"/>
  <c r="F21" i="6"/>
  <c r="E21" i="6"/>
  <c r="D21" i="6"/>
  <c r="C21" i="6"/>
  <c r="B21" i="6"/>
  <c r="D20" i="6"/>
  <c r="C20" i="6"/>
  <c r="B20" i="6"/>
  <c r="J19" i="6"/>
  <c r="I19" i="6"/>
  <c r="H19" i="6"/>
  <c r="G19" i="6"/>
  <c r="F19" i="6"/>
  <c r="J18" i="6"/>
  <c r="I18" i="6"/>
  <c r="H18" i="6"/>
  <c r="G18" i="6"/>
  <c r="F18" i="6"/>
  <c r="E18" i="6"/>
  <c r="D18" i="6"/>
  <c r="C18" i="6"/>
  <c r="J17" i="6"/>
  <c r="G17" i="6"/>
  <c r="F17" i="6"/>
  <c r="E17" i="6"/>
  <c r="D17" i="6"/>
  <c r="C17" i="6"/>
  <c r="J16" i="6"/>
  <c r="G16" i="6"/>
  <c r="F16" i="6"/>
  <c r="E16" i="6"/>
  <c r="S13" i="6"/>
  <c r="R13" i="6"/>
  <c r="Q13" i="6"/>
  <c r="P13" i="6"/>
  <c r="O13" i="6"/>
  <c r="N13" i="6"/>
  <c r="M13" i="6"/>
  <c r="J13" i="6"/>
  <c r="J23" i="6" s="1"/>
  <c r="I13" i="6"/>
  <c r="I17" i="6" s="1"/>
  <c r="H13" i="6"/>
  <c r="H17" i="6" s="1"/>
  <c r="G13" i="6"/>
  <c r="F13" i="6"/>
  <c r="F23" i="6" s="1"/>
  <c r="J12" i="6"/>
  <c r="I12" i="6"/>
  <c r="H12" i="6"/>
  <c r="G12" i="6"/>
  <c r="F12" i="6"/>
  <c r="M11" i="6"/>
  <c r="J11" i="6"/>
  <c r="I11" i="6"/>
  <c r="H11" i="6"/>
  <c r="G11" i="6"/>
  <c r="F11" i="6"/>
  <c r="E11" i="6"/>
  <c r="D11" i="6"/>
  <c r="C11" i="6"/>
  <c r="M10" i="6"/>
  <c r="J10" i="6"/>
  <c r="G10" i="6"/>
  <c r="F10" i="6"/>
  <c r="D10" i="6"/>
  <c r="C10" i="6"/>
  <c r="S9" i="6"/>
  <c r="R9" i="6"/>
  <c r="Q9" i="6"/>
  <c r="P9" i="6"/>
  <c r="O9" i="6"/>
  <c r="N9" i="6"/>
  <c r="M9" i="6"/>
  <c r="J9" i="6"/>
  <c r="I9" i="6"/>
  <c r="F9" i="6"/>
  <c r="E9" i="6"/>
  <c r="P8" i="6"/>
  <c r="N8" i="6"/>
  <c r="M8" i="6"/>
  <c r="S7" i="6"/>
  <c r="P7" i="6"/>
  <c r="O7" i="6"/>
  <c r="N7" i="6"/>
  <c r="M7" i="6"/>
  <c r="S6" i="6"/>
  <c r="R6" i="6"/>
  <c r="O6" i="6"/>
  <c r="N6" i="6"/>
  <c r="M6" i="6"/>
  <c r="J6" i="6"/>
  <c r="I6" i="6"/>
  <c r="I10" i="6" s="1"/>
  <c r="H6" i="6"/>
  <c r="H9" i="6" s="1"/>
  <c r="G6" i="6"/>
  <c r="G9" i="6" s="1"/>
  <c r="F6" i="6"/>
  <c r="E6" i="6"/>
  <c r="E10" i="6" s="1"/>
  <c r="M5" i="6"/>
  <c r="E5" i="6"/>
  <c r="N5" i="6" s="1"/>
  <c r="C5" i="6"/>
  <c r="B5" i="6" s="1"/>
  <c r="S4" i="6"/>
  <c r="R4" i="6"/>
  <c r="Q4" i="6"/>
  <c r="P4" i="6"/>
  <c r="O4" i="6"/>
  <c r="N4" i="6"/>
  <c r="M4" i="6"/>
  <c r="A1" i="6"/>
  <c r="J22" i="5"/>
  <c r="I22" i="5"/>
  <c r="H22" i="5"/>
  <c r="G22" i="5"/>
  <c r="F22" i="5"/>
  <c r="E22" i="5"/>
  <c r="J21" i="5"/>
  <c r="I21" i="5"/>
  <c r="H21" i="5"/>
  <c r="G21" i="5"/>
  <c r="F21" i="5"/>
  <c r="E21" i="5"/>
  <c r="D21" i="5"/>
  <c r="C21" i="5"/>
  <c r="B21" i="5"/>
  <c r="D20" i="5"/>
  <c r="C20" i="5"/>
  <c r="B20" i="5"/>
  <c r="G20" i="5"/>
  <c r="D29" i="5"/>
  <c r="C29" i="5"/>
  <c r="J27" i="5"/>
  <c r="I27" i="5"/>
  <c r="H27" i="5"/>
  <c r="G27" i="5"/>
  <c r="F27" i="5"/>
  <c r="D25" i="5"/>
  <c r="C25" i="5"/>
  <c r="D24" i="5"/>
  <c r="C24" i="5"/>
  <c r="B24" i="5"/>
  <c r="J19" i="5"/>
  <c r="I19" i="5"/>
  <c r="H19" i="5"/>
  <c r="G19" i="5"/>
  <c r="F19" i="5"/>
  <c r="J18" i="5"/>
  <c r="I18" i="5"/>
  <c r="H18" i="5"/>
  <c r="G18" i="5"/>
  <c r="F18" i="5"/>
  <c r="E18" i="5"/>
  <c r="D18" i="5"/>
  <c r="C18" i="5"/>
  <c r="J12" i="5"/>
  <c r="I12" i="5"/>
  <c r="H12" i="5"/>
  <c r="G12" i="5"/>
  <c r="F12" i="5"/>
  <c r="I11" i="5"/>
  <c r="J11" i="5"/>
  <c r="H11" i="5"/>
  <c r="G11" i="5"/>
  <c r="F11" i="5"/>
  <c r="E11" i="5"/>
  <c r="D11" i="5"/>
  <c r="C11" i="5"/>
  <c r="D10" i="5"/>
  <c r="C10" i="5"/>
  <c r="D17" i="5"/>
  <c r="C17" i="5"/>
  <c r="E28" i="5"/>
  <c r="E29" i="5" s="1"/>
  <c r="D26" i="5"/>
  <c r="E27" i="5" s="1"/>
  <c r="C26" i="5"/>
  <c r="B26" i="5"/>
  <c r="S13" i="5"/>
  <c r="R13" i="5"/>
  <c r="Q13" i="5"/>
  <c r="P13" i="5"/>
  <c r="O13" i="5"/>
  <c r="N13" i="5"/>
  <c r="M13" i="5"/>
  <c r="M10" i="5"/>
  <c r="J13" i="5"/>
  <c r="J23" i="5" s="1"/>
  <c r="S8" i="5" s="1"/>
  <c r="I13" i="5"/>
  <c r="I23" i="5" s="1"/>
  <c r="R8" i="5" s="1"/>
  <c r="H13" i="5"/>
  <c r="H16" i="5" s="1"/>
  <c r="G13" i="5"/>
  <c r="G23" i="5" s="1"/>
  <c r="P8" i="5" s="1"/>
  <c r="F13" i="5"/>
  <c r="F23" i="5" s="1"/>
  <c r="O8" i="5" s="1"/>
  <c r="E23" i="5"/>
  <c r="N8" i="5" s="1"/>
  <c r="S9" i="5"/>
  <c r="R9" i="5"/>
  <c r="Q9" i="5"/>
  <c r="P9" i="5"/>
  <c r="O9" i="5"/>
  <c r="N9" i="5"/>
  <c r="M8" i="5"/>
  <c r="R7" i="5"/>
  <c r="M7" i="5"/>
  <c r="M6" i="5"/>
  <c r="J6" i="5"/>
  <c r="J9" i="5" s="1"/>
  <c r="I6" i="5"/>
  <c r="I9" i="5" s="1"/>
  <c r="H6" i="5"/>
  <c r="Q6" i="5" s="1"/>
  <c r="G6" i="5"/>
  <c r="P6" i="5" s="1"/>
  <c r="F6" i="5"/>
  <c r="F9" i="5" s="1"/>
  <c r="E6" i="5"/>
  <c r="E9" i="5" s="1"/>
  <c r="M5" i="5"/>
  <c r="E5" i="5"/>
  <c r="F5" i="5" s="1"/>
  <c r="C5" i="5"/>
  <c r="B5" i="5" s="1"/>
  <c r="S4" i="5"/>
  <c r="R4" i="5"/>
  <c r="Q4" i="5"/>
  <c r="P4" i="5"/>
  <c r="O4" i="5"/>
  <c r="N4" i="5"/>
  <c r="M4" i="5"/>
  <c r="A1" i="5"/>
  <c r="G5" i="8" l="1"/>
  <c r="N9" i="8"/>
  <c r="N14" i="8"/>
  <c r="N8" i="8"/>
  <c r="O5" i="7"/>
  <c r="G5" i="7"/>
  <c r="P5" i="7" s="1"/>
  <c r="G10" i="7"/>
  <c r="F9" i="7"/>
  <c r="O6" i="7"/>
  <c r="F10" i="7"/>
  <c r="C27" i="7"/>
  <c r="C30" i="7"/>
  <c r="C35" i="7" s="1"/>
  <c r="F9" i="8"/>
  <c r="O6" i="8"/>
  <c r="F10" i="8"/>
  <c r="F20" i="7"/>
  <c r="D27" i="7"/>
  <c r="G10" i="8"/>
  <c r="I25" i="8"/>
  <c r="P5" i="8"/>
  <c r="H5" i="8"/>
  <c r="F17" i="7"/>
  <c r="F16" i="7"/>
  <c r="O7" i="7"/>
  <c r="F23" i="7"/>
  <c r="J17" i="7"/>
  <c r="J16" i="7"/>
  <c r="S7" i="7"/>
  <c r="J23" i="7"/>
  <c r="J20" i="7"/>
  <c r="E24" i="7"/>
  <c r="F20" i="8"/>
  <c r="J20" i="8"/>
  <c r="J9" i="7"/>
  <c r="S6" i="7"/>
  <c r="J10" i="7"/>
  <c r="N14" i="7"/>
  <c r="N11" i="7"/>
  <c r="J9" i="8"/>
  <c r="S6" i="8"/>
  <c r="J10" i="8"/>
  <c r="Q8" i="8"/>
  <c r="H24" i="8"/>
  <c r="G17" i="7"/>
  <c r="I25" i="7"/>
  <c r="I24" i="7"/>
  <c r="H24" i="7"/>
  <c r="N5" i="7"/>
  <c r="Q6" i="7"/>
  <c r="I10" i="7"/>
  <c r="I16" i="7"/>
  <c r="I17" i="7"/>
  <c r="G20" i="7"/>
  <c r="N5" i="8"/>
  <c r="Q6" i="8"/>
  <c r="I10" i="8"/>
  <c r="I16" i="8"/>
  <c r="I17" i="8"/>
  <c r="G20" i="8"/>
  <c r="F23" i="8"/>
  <c r="J23" i="8"/>
  <c r="I24" i="8"/>
  <c r="C30" i="8"/>
  <c r="C35" i="8" s="1"/>
  <c r="N6" i="7"/>
  <c r="R6" i="7"/>
  <c r="H20" i="7"/>
  <c r="G23" i="7"/>
  <c r="D30" i="7"/>
  <c r="N6" i="8"/>
  <c r="R6" i="8"/>
  <c r="O7" i="8"/>
  <c r="S7" i="8"/>
  <c r="F16" i="8"/>
  <c r="J16" i="8"/>
  <c r="F17" i="8"/>
  <c r="J17" i="8"/>
  <c r="H20" i="8"/>
  <c r="G23" i="8"/>
  <c r="H25" i="8" s="1"/>
  <c r="D30" i="8"/>
  <c r="G16" i="7"/>
  <c r="I20" i="7"/>
  <c r="F28" i="7"/>
  <c r="G16" i="8"/>
  <c r="I20" i="8"/>
  <c r="F28" i="8"/>
  <c r="I36" i="5"/>
  <c r="F31" i="5"/>
  <c r="J31" i="5"/>
  <c r="J32" i="5" s="1"/>
  <c r="G35" i="5"/>
  <c r="G36" i="5" s="1"/>
  <c r="H35" i="5"/>
  <c r="H36" i="5" s="1"/>
  <c r="H37" i="5" s="1"/>
  <c r="O8" i="6"/>
  <c r="F25" i="6"/>
  <c r="F24" i="6"/>
  <c r="S8" i="6"/>
  <c r="J24" i="6"/>
  <c r="F5" i="6"/>
  <c r="E20" i="6"/>
  <c r="I20" i="6"/>
  <c r="H23" i="6"/>
  <c r="G24" i="6"/>
  <c r="F28" i="6"/>
  <c r="E30" i="6"/>
  <c r="H20" i="6"/>
  <c r="E29" i="6"/>
  <c r="P6" i="6"/>
  <c r="Q7" i="6"/>
  <c r="H10" i="6"/>
  <c r="H16" i="6"/>
  <c r="F20" i="6"/>
  <c r="J20" i="6"/>
  <c r="I23" i="6"/>
  <c r="F30" i="6"/>
  <c r="Q6" i="6"/>
  <c r="R7" i="6"/>
  <c r="I16" i="6"/>
  <c r="G20" i="6"/>
  <c r="E24" i="6"/>
  <c r="H20" i="5"/>
  <c r="F20" i="5"/>
  <c r="J20" i="5"/>
  <c r="E20" i="5"/>
  <c r="I20" i="5"/>
  <c r="C27" i="5"/>
  <c r="G24" i="5"/>
  <c r="D27" i="5"/>
  <c r="E10" i="5"/>
  <c r="G25" i="5"/>
  <c r="E24" i="5"/>
  <c r="I24" i="5"/>
  <c r="E25" i="5"/>
  <c r="F24" i="5"/>
  <c r="J24" i="5"/>
  <c r="F25" i="5"/>
  <c r="J25" i="5"/>
  <c r="I10" i="5"/>
  <c r="J17" i="5"/>
  <c r="J10" i="5"/>
  <c r="E17" i="5"/>
  <c r="G10" i="5"/>
  <c r="I17" i="5"/>
  <c r="F10" i="5"/>
  <c r="H17" i="5"/>
  <c r="H10" i="5"/>
  <c r="G17" i="5"/>
  <c r="F17" i="5"/>
  <c r="N7" i="5"/>
  <c r="I16" i="5"/>
  <c r="G9" i="5"/>
  <c r="H23" i="5"/>
  <c r="I25" i="5" s="1"/>
  <c r="Q7" i="5"/>
  <c r="H9" i="5"/>
  <c r="E16" i="5"/>
  <c r="N11" i="5"/>
  <c r="M9" i="5"/>
  <c r="G5" i="5"/>
  <c r="O5" i="5"/>
  <c r="N5" i="5"/>
  <c r="N6" i="5"/>
  <c r="R6" i="5"/>
  <c r="O7" i="5"/>
  <c r="S7" i="5"/>
  <c r="N10" i="5"/>
  <c r="F16" i="5"/>
  <c r="J16" i="5"/>
  <c r="F28" i="5"/>
  <c r="O6" i="5"/>
  <c r="S6" i="5"/>
  <c r="P7" i="5"/>
  <c r="G16" i="5"/>
  <c r="N11" i="8" l="1"/>
  <c r="H5" i="7"/>
  <c r="I5" i="7" s="1"/>
  <c r="F29" i="7"/>
  <c r="O10" i="7"/>
  <c r="G28" i="7"/>
  <c r="D35" i="8"/>
  <c r="M14" i="8" s="1"/>
  <c r="M11" i="8"/>
  <c r="J25" i="8"/>
  <c r="J24" i="8"/>
  <c r="S8" i="8"/>
  <c r="I5" i="8"/>
  <c r="Q5" i="8"/>
  <c r="F29" i="8"/>
  <c r="G28" i="8"/>
  <c r="O10" i="8"/>
  <c r="G25" i="8"/>
  <c r="G24" i="8"/>
  <c r="P8" i="8"/>
  <c r="D35" i="7"/>
  <c r="M14" i="7" s="1"/>
  <c r="M11" i="7"/>
  <c r="F25" i="8"/>
  <c r="F24" i="8"/>
  <c r="O8" i="8"/>
  <c r="F30" i="7"/>
  <c r="G25" i="7"/>
  <c r="G24" i="7"/>
  <c r="P8" i="7"/>
  <c r="F30" i="8"/>
  <c r="H25" i="7"/>
  <c r="J25" i="7"/>
  <c r="J24" i="7"/>
  <c r="S8" i="7"/>
  <c r="F25" i="7"/>
  <c r="F24" i="7"/>
  <c r="O8" i="7"/>
  <c r="G5" i="6"/>
  <c r="O5" i="6"/>
  <c r="H25" i="6"/>
  <c r="H24" i="6"/>
  <c r="Q8" i="6"/>
  <c r="F35" i="6"/>
  <c r="O11" i="6"/>
  <c r="O12" i="6"/>
  <c r="N12" i="6"/>
  <c r="E35" i="6"/>
  <c r="N11" i="6"/>
  <c r="I25" i="6"/>
  <c r="I24" i="6"/>
  <c r="R8" i="6"/>
  <c r="O10" i="6"/>
  <c r="G28" i="6"/>
  <c r="F29" i="6"/>
  <c r="J25" i="6"/>
  <c r="F29" i="5"/>
  <c r="Q8" i="5"/>
  <c r="H25" i="5"/>
  <c r="H24" i="5"/>
  <c r="M14" i="5"/>
  <c r="M11" i="5"/>
  <c r="N12" i="5"/>
  <c r="P5" i="5"/>
  <c r="H5" i="5"/>
  <c r="O12" i="5"/>
  <c r="O11" i="5"/>
  <c r="O10" i="5"/>
  <c r="G28" i="5"/>
  <c r="G29" i="5" s="1"/>
  <c r="Q5" i="7" l="1"/>
  <c r="P10" i="8"/>
  <c r="H28" i="8"/>
  <c r="G29" i="8"/>
  <c r="G30" i="8"/>
  <c r="P10" i="7"/>
  <c r="H28" i="7"/>
  <c r="G29" i="7"/>
  <c r="G30" i="7"/>
  <c r="J5" i="7"/>
  <c r="S5" i="7" s="1"/>
  <c r="R5" i="7"/>
  <c r="F31" i="7"/>
  <c r="O12" i="7" s="1"/>
  <c r="F35" i="7"/>
  <c r="O11" i="7"/>
  <c r="F31" i="8"/>
  <c r="O12" i="8" s="1"/>
  <c r="F35" i="8"/>
  <c r="O11" i="8"/>
  <c r="J5" i="8"/>
  <c r="S5" i="8" s="1"/>
  <c r="R5" i="8"/>
  <c r="H28" i="6"/>
  <c r="G29" i="6"/>
  <c r="P10" i="6"/>
  <c r="G30" i="6"/>
  <c r="N14" i="6"/>
  <c r="N15" i="6"/>
  <c r="O14" i="6"/>
  <c r="O15" i="6"/>
  <c r="H5" i="6"/>
  <c r="P5" i="6"/>
  <c r="N15" i="5"/>
  <c r="N14" i="5"/>
  <c r="Q5" i="5"/>
  <c r="I5" i="5"/>
  <c r="H28" i="5"/>
  <c r="H29" i="5" s="1"/>
  <c r="P10" i="5"/>
  <c r="O14" i="5"/>
  <c r="O15" i="5"/>
  <c r="G31" i="7" l="1"/>
  <c r="P12" i="7" s="1"/>
  <c r="G35" i="7"/>
  <c r="P11" i="7"/>
  <c r="Q10" i="7"/>
  <c r="I28" i="7"/>
  <c r="H29" i="7"/>
  <c r="H30" i="7"/>
  <c r="Q10" i="8"/>
  <c r="I28" i="8"/>
  <c r="H29" i="8"/>
  <c r="H30" i="8"/>
  <c r="O14" i="7"/>
  <c r="F36" i="7"/>
  <c r="O15" i="7" s="1"/>
  <c r="G31" i="8"/>
  <c r="P12" i="8" s="1"/>
  <c r="G35" i="8"/>
  <c r="P11" i="8"/>
  <c r="O14" i="8"/>
  <c r="F36" i="8"/>
  <c r="O15" i="8" s="1"/>
  <c r="P11" i="6"/>
  <c r="P12" i="6"/>
  <c r="G35" i="6"/>
  <c r="Q5" i="6"/>
  <c r="I5" i="6"/>
  <c r="H29" i="6"/>
  <c r="I28" i="6"/>
  <c r="Q10" i="6"/>
  <c r="H30" i="6"/>
  <c r="I28" i="5"/>
  <c r="I29" i="5" s="1"/>
  <c r="Q10" i="5"/>
  <c r="J5" i="5"/>
  <c r="S5" i="5" s="1"/>
  <c r="R5" i="5"/>
  <c r="P11" i="5"/>
  <c r="P12" i="5"/>
  <c r="P14" i="8" l="1"/>
  <c r="G36" i="8"/>
  <c r="P15" i="8" s="1"/>
  <c r="H31" i="8"/>
  <c r="H35" i="8"/>
  <c r="Q11" i="8"/>
  <c r="H31" i="7"/>
  <c r="H35" i="7"/>
  <c r="Q11" i="7"/>
  <c r="P14" i="7"/>
  <c r="G36" i="7"/>
  <c r="P15" i="7" s="1"/>
  <c r="J28" i="8"/>
  <c r="I29" i="8"/>
  <c r="R10" i="8"/>
  <c r="I30" i="8"/>
  <c r="J28" i="7"/>
  <c r="I29" i="7"/>
  <c r="R10" i="7"/>
  <c r="I30" i="7"/>
  <c r="R10" i="6"/>
  <c r="I29" i="6"/>
  <c r="J28" i="6"/>
  <c r="I30" i="6"/>
  <c r="P14" i="6"/>
  <c r="H35" i="6"/>
  <c r="Q11" i="6"/>
  <c r="R5" i="6"/>
  <c r="J5" i="6"/>
  <c r="S5" i="6" s="1"/>
  <c r="P14" i="5"/>
  <c r="J28" i="5"/>
  <c r="J29" i="5" s="1"/>
  <c r="R10" i="5"/>
  <c r="Q11" i="5"/>
  <c r="I35" i="7" l="1"/>
  <c r="R11" i="7"/>
  <c r="I31" i="7"/>
  <c r="R12" i="7" s="1"/>
  <c r="H32" i="7"/>
  <c r="Q12" i="7"/>
  <c r="H36" i="8"/>
  <c r="Q14" i="8"/>
  <c r="J29" i="7"/>
  <c r="S10" i="7"/>
  <c r="J30" i="7"/>
  <c r="J29" i="8"/>
  <c r="S10" i="8"/>
  <c r="J30" i="8"/>
  <c r="H36" i="7"/>
  <c r="Q14" i="7"/>
  <c r="H32" i="8"/>
  <c r="Q12" i="8"/>
  <c r="I35" i="8"/>
  <c r="R11" i="8"/>
  <c r="I31" i="8"/>
  <c r="R12" i="8" s="1"/>
  <c r="Q15" i="6"/>
  <c r="Q14" i="6"/>
  <c r="R12" i="6"/>
  <c r="I35" i="6"/>
  <c r="R11" i="6"/>
  <c r="Q12" i="6"/>
  <c r="H32" i="6"/>
  <c r="S10" i="6"/>
  <c r="J29" i="6"/>
  <c r="J30" i="6"/>
  <c r="P15" i="6"/>
  <c r="Q12" i="5"/>
  <c r="S10" i="5"/>
  <c r="R12" i="5"/>
  <c r="R11" i="5"/>
  <c r="Q15" i="5"/>
  <c r="Q14" i="5"/>
  <c r="P15" i="5"/>
  <c r="H37" i="7" l="1"/>
  <c r="Q15" i="7"/>
  <c r="H37" i="8"/>
  <c r="Q15" i="8"/>
  <c r="R14" i="8"/>
  <c r="I36" i="8"/>
  <c r="R15" i="8" s="1"/>
  <c r="J31" i="7"/>
  <c r="J35" i="7"/>
  <c r="S11" i="7"/>
  <c r="J31" i="8"/>
  <c r="J35" i="8"/>
  <c r="S11" i="8"/>
  <c r="R14" i="7"/>
  <c r="I36" i="7"/>
  <c r="R15" i="7" s="1"/>
  <c r="R14" i="6"/>
  <c r="J35" i="6"/>
  <c r="S11" i="6"/>
  <c r="S11" i="5"/>
  <c r="R14" i="5"/>
  <c r="S14" i="7" l="1"/>
  <c r="J36" i="7"/>
  <c r="S14" i="8"/>
  <c r="J36" i="8"/>
  <c r="J32" i="8"/>
  <c r="S12" i="8"/>
  <c r="J32" i="7"/>
  <c r="S12" i="7"/>
  <c r="S15" i="6"/>
  <c r="S14" i="6"/>
  <c r="R15" i="6"/>
  <c r="J32" i="6"/>
  <c r="S12" i="6"/>
  <c r="R15" i="5"/>
  <c r="S12" i="5"/>
  <c r="S15" i="5"/>
  <c r="S14" i="5"/>
  <c r="J37" i="7" l="1"/>
  <c r="S15" i="7"/>
  <c r="J37" i="8"/>
  <c r="S15" i="8"/>
</calcChain>
</file>

<file path=xl/sharedStrings.xml><?xml version="1.0" encoding="utf-8"?>
<sst xmlns="http://schemas.openxmlformats.org/spreadsheetml/2006/main" count="260" uniqueCount="55">
  <si>
    <t>2期前</t>
    <rPh sb="1" eb="2">
      <t>キ</t>
    </rPh>
    <rPh sb="2" eb="3">
      <t>マエ</t>
    </rPh>
    <phoneticPr fontId="2"/>
  </si>
  <si>
    <t>1期前</t>
    <rPh sb="1" eb="2">
      <t>キ</t>
    </rPh>
    <rPh sb="2" eb="3">
      <t>マエ</t>
    </rPh>
    <phoneticPr fontId="2"/>
  </si>
  <si>
    <t>1年後</t>
    <rPh sb="1" eb="3">
      <t>ネンゴ</t>
    </rPh>
    <phoneticPr fontId="2"/>
  </si>
  <si>
    <t>2年後</t>
    <rPh sb="1" eb="3">
      <t>ネンゴ</t>
    </rPh>
    <phoneticPr fontId="2"/>
  </si>
  <si>
    <t>3年後</t>
    <rPh sb="1" eb="3">
      <t>ネンゴ</t>
    </rPh>
    <phoneticPr fontId="2"/>
  </si>
  <si>
    <t>4年後</t>
    <rPh sb="1" eb="3">
      <t>ネンゴ</t>
    </rPh>
    <phoneticPr fontId="2"/>
  </si>
  <si>
    <t>5年後</t>
    <rPh sb="1" eb="3">
      <t>ネンゴ</t>
    </rPh>
    <phoneticPr fontId="2"/>
  </si>
  <si>
    <t>単位:円</t>
    <rPh sb="0" eb="2">
      <t>タンイ</t>
    </rPh>
    <rPh sb="3" eb="4">
      <t>エン</t>
    </rPh>
    <phoneticPr fontId="2"/>
  </si>
  <si>
    <t>① 売上高</t>
  </si>
  <si>
    <t>　うち、既存事業</t>
    <rPh sb="4" eb="6">
      <t>キソン</t>
    </rPh>
    <rPh sb="6" eb="8">
      <t>ジギョウ</t>
    </rPh>
    <phoneticPr fontId="2"/>
  </si>
  <si>
    <t>　うち、新事業</t>
    <rPh sb="4" eb="7">
      <t>シンジギョウ</t>
    </rPh>
    <phoneticPr fontId="2"/>
  </si>
  <si>
    <t>② 営業利益</t>
  </si>
  <si>
    <t>④ 人件費</t>
  </si>
  <si>
    <t>⑤ 減価償却費</t>
  </si>
  <si>
    <t>付加価値額(②+④+⑤)</t>
    <phoneticPr fontId="2"/>
  </si>
  <si>
    <t>伸び率（％）</t>
  </si>
  <si>
    <t>計算根拠</t>
    <rPh sb="0" eb="2">
      <t>ケイサン</t>
    </rPh>
    <rPh sb="2" eb="4">
      <t>コンキョ</t>
    </rPh>
    <phoneticPr fontId="2"/>
  </si>
  <si>
    <t>③ 経常利益</t>
  </si>
  <si>
    <t>付加価値額(②+④+⑤)</t>
  </si>
  <si>
    <t>従業員一人あたりの付加価値額伸び率（％）</t>
  </si>
  <si>
    <t>③経常利益</t>
    <phoneticPr fontId="2"/>
  </si>
  <si>
    <t>設備投資額</t>
    <phoneticPr fontId="2"/>
  </si>
  <si>
    <t>従業員数</t>
    <rPh sb="0" eb="3">
      <t>ジュウギョウイン</t>
    </rPh>
    <rPh sb="3" eb="4">
      <t>スウ</t>
    </rPh>
    <phoneticPr fontId="2"/>
  </si>
  <si>
    <t>　設備投資額</t>
    <phoneticPr fontId="2"/>
  </si>
  <si>
    <t>　従業員数</t>
    <rPh sb="1" eb="4">
      <t>ジュウギョウイン</t>
    </rPh>
    <rPh sb="4" eb="5">
      <t>スウ</t>
    </rPh>
    <phoneticPr fontId="2"/>
  </si>
  <si>
    <t>　従業員一人あたりの付加価値額</t>
    <phoneticPr fontId="2"/>
  </si>
  <si>
    <t>③ 経常利益</t>
    <rPh sb="2" eb="6">
      <t>ケイジョウリエキ</t>
    </rPh>
    <phoneticPr fontId="2"/>
  </si>
  <si>
    <t>　従業員一人あたりの付加価値額伸び率</t>
    <rPh sb="15" eb="16">
      <t>ノ</t>
    </rPh>
    <rPh sb="17" eb="18">
      <t>リツ</t>
    </rPh>
    <phoneticPr fontId="2"/>
  </si>
  <si>
    <t>　売上高に占める新事業の売上高割合</t>
    <rPh sb="1" eb="4">
      <t>ウリアゲダカ</t>
    </rPh>
    <rPh sb="5" eb="6">
      <t>シ</t>
    </rPh>
    <rPh sb="8" eb="11">
      <t>シンジギョウ</t>
    </rPh>
    <rPh sb="12" eb="15">
      <t>ウリアゲダカ</t>
    </rPh>
    <rPh sb="15" eb="17">
      <t>ワリアイ</t>
    </rPh>
    <phoneticPr fontId="2"/>
  </si>
  <si>
    <t>　営業利益に占める新事業の営業利益割合</t>
    <rPh sb="1" eb="3">
      <t>エイギョウ</t>
    </rPh>
    <rPh sb="3" eb="5">
      <t>リエキ</t>
    </rPh>
    <rPh sb="13" eb="15">
      <t>エイギョウ</t>
    </rPh>
    <rPh sb="15" eb="17">
      <t>リエキ</t>
    </rPh>
    <phoneticPr fontId="2"/>
  </si>
  <si>
    <t>3年後までの年率平均</t>
    <rPh sb="1" eb="3">
      <t>ネンゴ</t>
    </rPh>
    <phoneticPr fontId="2"/>
  </si>
  <si>
    <t>5年後までの年率平均</t>
    <rPh sb="1" eb="3">
      <t>ネンゴ</t>
    </rPh>
    <phoneticPr fontId="2"/>
  </si>
  <si>
    <t>付加価値額伸び率</t>
    <rPh sb="0" eb="2">
      <t>フカ</t>
    </rPh>
    <rPh sb="2" eb="5">
      <t>カチガク</t>
    </rPh>
    <phoneticPr fontId="2"/>
  </si>
  <si>
    <t>直近の決算年度</t>
    <rPh sb="0" eb="2">
      <t>チョッキン</t>
    </rPh>
    <rPh sb="3" eb="5">
      <t>ケッサン</t>
    </rPh>
    <rPh sb="5" eb="7">
      <t>ネンド</t>
    </rPh>
    <phoneticPr fontId="2"/>
  </si>
  <si>
    <t>補助事業終了年度[基準年度]</t>
    <rPh sb="0" eb="2">
      <t>ホジョ</t>
    </rPh>
    <rPh sb="2" eb="4">
      <t>ジギョウ</t>
    </rPh>
    <rPh sb="4" eb="6">
      <t>シュウリョウ</t>
    </rPh>
    <rPh sb="6" eb="8">
      <t>ネンド</t>
    </rPh>
    <rPh sb="9" eb="11">
      <t>キジュン</t>
    </rPh>
    <rPh sb="11" eb="13">
      <t>ネンド</t>
    </rPh>
    <phoneticPr fontId="2"/>
  </si>
  <si>
    <t>　売上高の対前年増減率</t>
    <rPh sb="1" eb="4">
      <t>ウリアゲダカ</t>
    </rPh>
    <rPh sb="5" eb="6">
      <t>タイ</t>
    </rPh>
    <rPh sb="6" eb="8">
      <t>ゼンネン</t>
    </rPh>
    <rPh sb="8" eb="10">
      <t>ゾウゲン</t>
    </rPh>
    <rPh sb="10" eb="11">
      <t>リツ</t>
    </rPh>
    <phoneticPr fontId="2"/>
  </si>
  <si>
    <t>　　うち、既存事業の対前年増減率</t>
    <rPh sb="5" eb="7">
      <t>キソン</t>
    </rPh>
    <rPh sb="7" eb="9">
      <t>ジギョウ</t>
    </rPh>
    <rPh sb="10" eb="11">
      <t>タイ</t>
    </rPh>
    <rPh sb="11" eb="13">
      <t>ゼンネン</t>
    </rPh>
    <rPh sb="13" eb="15">
      <t>ゾウゲン</t>
    </rPh>
    <rPh sb="15" eb="16">
      <t>リツ</t>
    </rPh>
    <phoneticPr fontId="2"/>
  </si>
  <si>
    <t>　　うち、新事業の対前年増減率</t>
    <rPh sb="5" eb="6">
      <t>シン</t>
    </rPh>
    <rPh sb="6" eb="8">
      <t>ジギョウ</t>
    </rPh>
    <rPh sb="9" eb="10">
      <t>タイ</t>
    </rPh>
    <rPh sb="10" eb="12">
      <t>ゼンネン</t>
    </rPh>
    <rPh sb="12" eb="14">
      <t>ゾウゲン</t>
    </rPh>
    <rPh sb="14" eb="15">
      <t>リツ</t>
    </rPh>
    <phoneticPr fontId="2"/>
  </si>
  <si>
    <t>　営業利益の対前年増減率</t>
    <rPh sb="1" eb="3">
      <t>エイギョウ</t>
    </rPh>
    <rPh sb="3" eb="5">
      <t>リエキ</t>
    </rPh>
    <rPh sb="6" eb="7">
      <t>タイ</t>
    </rPh>
    <rPh sb="7" eb="9">
      <t>ゼンネン</t>
    </rPh>
    <rPh sb="9" eb="11">
      <t>ゾウゲン</t>
    </rPh>
    <rPh sb="11" eb="12">
      <t>リツ</t>
    </rPh>
    <phoneticPr fontId="2"/>
  </si>
  <si>
    <t>　売上高営業利益率</t>
    <rPh sb="1" eb="4">
      <t>ウリアゲダカ</t>
    </rPh>
    <rPh sb="4" eb="6">
      <t>エイギョウ</t>
    </rPh>
    <rPh sb="6" eb="9">
      <t>リエキリツ</t>
    </rPh>
    <phoneticPr fontId="2"/>
  </si>
  <si>
    <t>　　うち、既存事業の売上高営業利益率</t>
    <rPh sb="5" eb="7">
      <t>キソン</t>
    </rPh>
    <rPh sb="7" eb="9">
      <t>ジギョウ</t>
    </rPh>
    <rPh sb="10" eb="13">
      <t>ウリアゲダカ</t>
    </rPh>
    <rPh sb="13" eb="15">
      <t>エイギョウ</t>
    </rPh>
    <rPh sb="15" eb="18">
      <t>リエキリツ</t>
    </rPh>
    <phoneticPr fontId="2"/>
  </si>
  <si>
    <t>　　うち、新事業の売上高営業利益率</t>
    <rPh sb="5" eb="6">
      <t>シン</t>
    </rPh>
    <rPh sb="6" eb="8">
      <t>ジギョウ</t>
    </rPh>
    <rPh sb="9" eb="12">
      <t>ウリアゲダカ</t>
    </rPh>
    <rPh sb="12" eb="14">
      <t>エイギョウ</t>
    </rPh>
    <rPh sb="14" eb="17">
      <t>リエキリツ</t>
    </rPh>
    <phoneticPr fontId="2"/>
  </si>
  <si>
    <t>　売上高経常利益率</t>
    <rPh sb="1" eb="4">
      <t>ウリアゲダカ</t>
    </rPh>
    <rPh sb="4" eb="6">
      <t>ケイジョウ</t>
    </rPh>
    <rPh sb="6" eb="9">
      <t>リエキリツ</t>
    </rPh>
    <phoneticPr fontId="2"/>
  </si>
  <si>
    <t>　経常利益の対前年増減率</t>
    <rPh sb="1" eb="3">
      <t>ケイジョウ</t>
    </rPh>
    <rPh sb="3" eb="5">
      <t>リエキ</t>
    </rPh>
    <rPh sb="6" eb="7">
      <t>タイ</t>
    </rPh>
    <rPh sb="7" eb="9">
      <t>ゼンネン</t>
    </rPh>
    <rPh sb="9" eb="12">
      <t>ゾウゲンリツ</t>
    </rPh>
    <phoneticPr fontId="2"/>
  </si>
  <si>
    <t>　人件費の対前年増減率</t>
    <rPh sb="1" eb="4">
      <t>ジンケンヒ</t>
    </rPh>
    <rPh sb="5" eb="11">
      <t>タイゼンネンゾウゲンリツ</t>
    </rPh>
    <phoneticPr fontId="2"/>
  </si>
  <si>
    <t>　減価償却費の対前年増減率</t>
    <rPh sb="1" eb="3">
      <t>ゲンカ</t>
    </rPh>
    <rPh sb="3" eb="5">
      <t>ショウキャク</t>
    </rPh>
    <rPh sb="5" eb="6">
      <t>ヒ</t>
    </rPh>
    <rPh sb="7" eb="13">
      <t>タイゼンネンゾウゲンリツ</t>
    </rPh>
    <phoneticPr fontId="2"/>
  </si>
  <si>
    <r>
      <t>従業員数</t>
    </r>
    <r>
      <rPr>
        <sz val="8"/>
        <color rgb="FF000000"/>
        <rFont val="メイリオ"/>
        <family val="3"/>
        <charset val="128"/>
      </rPr>
      <t>（任意）</t>
    </r>
  </si>
  <si>
    <r>
      <t>従業員一人あたりの付加価値額</t>
    </r>
    <r>
      <rPr>
        <sz val="8"/>
        <color rgb="FF000000"/>
        <rFont val="メイリオ"/>
        <family val="3"/>
        <charset val="128"/>
      </rPr>
      <t>（任意）</t>
    </r>
  </si>
  <si>
    <t>売上・利益・付加価値計画(概要)</t>
    <rPh sb="13" eb="15">
      <t>ガイヨウ</t>
    </rPh>
    <phoneticPr fontId="2"/>
  </si>
  <si>
    <t>売上・利益・付加価値計画　検討シート</t>
    <rPh sb="0" eb="2">
      <t>ウリアゲ</t>
    </rPh>
    <rPh sb="3" eb="5">
      <t>リエキ</t>
    </rPh>
    <rPh sb="6" eb="8">
      <t>フカ</t>
    </rPh>
    <rPh sb="8" eb="10">
      <t>カチ</t>
    </rPh>
    <rPh sb="10" eb="12">
      <t>ケイカク</t>
    </rPh>
    <rPh sb="13" eb="15">
      <t>ケントウ</t>
    </rPh>
    <phoneticPr fontId="2"/>
  </si>
  <si>
    <t>　うち、事業の強化の効果</t>
    <rPh sb="4" eb="6">
      <t>ジギョウ</t>
    </rPh>
    <rPh sb="7" eb="9">
      <t>キョウカ</t>
    </rPh>
    <rPh sb="10" eb="12">
      <t>コウカ</t>
    </rPh>
    <phoneticPr fontId="2"/>
  </si>
  <si>
    <t>　　うち、事業の強化の対前年増減率</t>
    <rPh sb="5" eb="7">
      <t>ジギョウ</t>
    </rPh>
    <rPh sb="8" eb="10">
      <t>キョウカ</t>
    </rPh>
    <rPh sb="11" eb="12">
      <t>タイ</t>
    </rPh>
    <rPh sb="12" eb="14">
      <t>ゼンネン</t>
    </rPh>
    <rPh sb="14" eb="16">
      <t>ゾウゲン</t>
    </rPh>
    <rPh sb="16" eb="17">
      <t>リツ</t>
    </rPh>
    <phoneticPr fontId="2"/>
  </si>
  <si>
    <t>　　うち、事業の強化による対前年増減率</t>
    <rPh sb="5" eb="7">
      <t>ジギョウ</t>
    </rPh>
    <rPh sb="8" eb="10">
      <t>キョウカ</t>
    </rPh>
    <rPh sb="13" eb="14">
      <t>タイ</t>
    </rPh>
    <rPh sb="14" eb="16">
      <t>ゼンネン</t>
    </rPh>
    <rPh sb="16" eb="18">
      <t>ゾウゲン</t>
    </rPh>
    <rPh sb="18" eb="19">
      <t>リツ</t>
    </rPh>
    <phoneticPr fontId="2"/>
  </si>
  <si>
    <t>　　うち、事業の強化による売上高営業利益率</t>
    <rPh sb="5" eb="7">
      <t>ジギョウ</t>
    </rPh>
    <rPh sb="8" eb="10">
      <t>キョウカ</t>
    </rPh>
    <rPh sb="13" eb="16">
      <t>ウリアゲダカ</t>
    </rPh>
    <rPh sb="16" eb="18">
      <t>エイギョウ</t>
    </rPh>
    <rPh sb="18" eb="21">
      <t>リエキリツ</t>
    </rPh>
    <phoneticPr fontId="2"/>
  </si>
  <si>
    <t>直近の決算年度(見込)</t>
    <rPh sb="0" eb="2">
      <t>チョッキン</t>
    </rPh>
    <rPh sb="3" eb="5">
      <t>ケッサン</t>
    </rPh>
    <rPh sb="5" eb="7">
      <t>ネンド</t>
    </rPh>
    <rPh sb="8" eb="10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</si>
</sst>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期&quot;"/>
    <numFmt numFmtId="177" formatCode="0.0%"/>
    <numFmt numFmtId="178" formatCode="##0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9"/>
      <name val="メイリオ"/>
      <family val="3"/>
      <charset val="128"/>
    </font>
    <font>
      <i/>
      <sz val="9"/>
      <color rgb="FF000000"/>
      <name val="メイリオ"/>
      <family val="3"/>
      <charset val="128"/>
    </font>
    <font>
      <i/>
      <sz val="9"/>
      <name val="メイリオ"/>
      <family val="3"/>
      <charset val="128"/>
    </font>
    <font>
      <sz val="6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i/>
      <sz val="11"/>
      <name val="メイリオ"/>
      <family val="3"/>
      <charset val="128"/>
    </font>
    <font>
      <i/>
      <sz val="16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0.5"/>
      <color rgb="FF000000"/>
      <name val="メイリオ"/>
      <family val="3"/>
      <charset val="128"/>
    </font>
    <font>
      <b/>
      <i/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>
      <alignment vertical="center"/>
    </xf>
    <xf numFmtId="38" fontId="3" fillId="0" borderId="2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38" fontId="7" fillId="0" borderId="2" xfId="0" applyNumberFormat="1" applyFon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0" fontId="5" fillId="0" borderId="0" xfId="0" applyFont="1" applyFill="1" applyAlignment="1">
      <alignment horizontal="justify" vertical="center" wrapText="1" readingOrder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textRotation="255" wrapText="1" readingOrder="1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 wrapText="1" readingOrder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>
      <alignment horizontal="center" vertical="center" wrapText="1" readingOrder="1"/>
    </xf>
    <xf numFmtId="0" fontId="14" fillId="0" borderId="9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 shrinkToFit="1" readingOrder="1"/>
    </xf>
    <xf numFmtId="176" fontId="10" fillId="0" borderId="16" xfId="0" applyNumberFormat="1" applyFont="1" applyFill="1" applyBorder="1" applyAlignment="1">
      <alignment horizontal="center" vertical="center" shrinkToFit="1" readingOrder="1"/>
    </xf>
    <xf numFmtId="176" fontId="10" fillId="0" borderId="17" xfId="0" applyNumberFormat="1" applyFont="1" applyFill="1" applyBorder="1" applyAlignment="1">
      <alignment horizontal="center" vertical="center" shrinkToFit="1" readingOrder="1"/>
    </xf>
    <xf numFmtId="38" fontId="6" fillId="2" borderId="8" xfId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 shrinkToFit="1" readingOrder="1"/>
    </xf>
    <xf numFmtId="38" fontId="6" fillId="2" borderId="9" xfId="1" applyFont="1" applyFill="1" applyBorder="1" applyAlignment="1">
      <alignment horizontal="right" vertical="center" shrinkToFit="1" readingOrder="1"/>
    </xf>
    <xf numFmtId="0" fontId="7" fillId="0" borderId="2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justify" vertical="center" wrapText="1" readingOrder="1"/>
    </xf>
    <xf numFmtId="38" fontId="16" fillId="2" borderId="2" xfId="1" applyFont="1" applyFill="1" applyBorder="1" applyAlignment="1">
      <alignment horizontal="right" vertical="center" shrinkToFit="1"/>
    </xf>
    <xf numFmtId="38" fontId="16" fillId="2" borderId="2" xfId="1" applyFont="1" applyFill="1" applyBorder="1" applyAlignment="1">
      <alignment horizontal="right" vertical="center" shrinkToFit="1" readingOrder="1"/>
    </xf>
    <xf numFmtId="38" fontId="16" fillId="2" borderId="11" xfId="1" applyFont="1" applyFill="1" applyBorder="1" applyAlignment="1">
      <alignment horizontal="right" vertical="center" shrinkToFit="1" readingOrder="1"/>
    </xf>
    <xf numFmtId="177" fontId="18" fillId="0" borderId="2" xfId="2" applyNumberFormat="1" applyFont="1" applyFill="1" applyBorder="1" applyAlignment="1">
      <alignment horizontal="right" vertical="center" shrinkToFit="1" readingOrder="1"/>
    </xf>
    <xf numFmtId="177" fontId="18" fillId="0" borderId="11" xfId="2" applyNumberFormat="1" applyFont="1" applyFill="1" applyBorder="1" applyAlignment="1">
      <alignment horizontal="right" vertical="center" shrinkToFit="1" readingOrder="1"/>
    </xf>
    <xf numFmtId="177" fontId="17" fillId="0" borderId="2" xfId="2" applyNumberFormat="1" applyFont="1" applyFill="1" applyBorder="1" applyAlignment="1">
      <alignment horizontal="right" vertical="center" wrapText="1" readingOrder="1"/>
    </xf>
    <xf numFmtId="177" fontId="17" fillId="0" borderId="11" xfId="2" applyNumberFormat="1" applyFont="1" applyFill="1" applyBorder="1" applyAlignment="1">
      <alignment horizontal="right" vertical="center" wrapText="1" readingOrder="1"/>
    </xf>
    <xf numFmtId="177" fontId="17" fillId="0" borderId="16" xfId="2" applyNumberFormat="1" applyFont="1" applyFill="1" applyBorder="1" applyAlignment="1">
      <alignment horizontal="right" vertical="center" wrapText="1" readingOrder="1"/>
    </xf>
    <xf numFmtId="177" fontId="17" fillId="0" borderId="17" xfId="2" applyNumberFormat="1" applyFont="1" applyFill="1" applyBorder="1" applyAlignment="1">
      <alignment horizontal="right" vertical="center" wrapText="1" readingOrder="1"/>
    </xf>
    <xf numFmtId="38" fontId="6" fillId="2" borderId="9" xfId="1" applyFont="1" applyFill="1" applyBorder="1" applyAlignment="1">
      <alignment horizontal="right" vertical="center" shrinkToFit="1"/>
    </xf>
    <xf numFmtId="38" fontId="16" fillId="2" borderId="11" xfId="1" applyFont="1" applyFill="1" applyBorder="1" applyAlignment="1">
      <alignment horizontal="right" vertical="center" shrinkToFit="1"/>
    </xf>
    <xf numFmtId="177" fontId="18" fillId="0" borderId="2" xfId="2" applyNumberFormat="1" applyFont="1" applyFill="1" applyBorder="1" applyAlignment="1">
      <alignment horizontal="right" vertical="center" shrinkToFit="1"/>
    </xf>
    <xf numFmtId="177" fontId="18" fillId="0" borderId="11" xfId="2" applyNumberFormat="1" applyFont="1" applyFill="1" applyBorder="1" applyAlignment="1">
      <alignment horizontal="right" vertical="center" shrinkToFit="1"/>
    </xf>
    <xf numFmtId="0" fontId="12" fillId="0" borderId="2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left" vertical="center" wrapText="1" readingOrder="1"/>
    </xf>
    <xf numFmtId="177" fontId="18" fillId="0" borderId="16" xfId="2" applyNumberFormat="1" applyFont="1" applyFill="1" applyBorder="1" applyAlignment="1">
      <alignment horizontal="right" vertical="center" shrinkToFit="1"/>
    </xf>
    <xf numFmtId="177" fontId="18" fillId="0" borderId="17" xfId="2" applyNumberFormat="1" applyFont="1" applyFill="1" applyBorder="1" applyAlignment="1">
      <alignment horizontal="right" vertical="center" shrinkToFit="1"/>
    </xf>
    <xf numFmtId="38" fontId="15" fillId="2" borderId="8" xfId="1" applyFont="1" applyFill="1" applyBorder="1" applyAlignment="1">
      <alignment horizontal="right" vertical="center" readingOrder="1"/>
    </xf>
    <xf numFmtId="38" fontId="15" fillId="2" borderId="9" xfId="1" applyFont="1" applyFill="1" applyBorder="1" applyAlignment="1">
      <alignment horizontal="right" vertical="center" readingOrder="1"/>
    </xf>
    <xf numFmtId="0" fontId="19" fillId="0" borderId="2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 readingOrder="1"/>
    </xf>
    <xf numFmtId="177" fontId="17" fillId="0" borderId="2" xfId="2" applyNumberFormat="1" applyFont="1" applyFill="1" applyBorder="1" applyAlignment="1">
      <alignment horizontal="right" vertical="center" readingOrder="1"/>
    </xf>
    <xf numFmtId="177" fontId="17" fillId="0" borderId="11" xfId="2" applyNumberFormat="1" applyFont="1" applyFill="1" applyBorder="1" applyAlignment="1">
      <alignment horizontal="right" vertical="center" readingOrder="1"/>
    </xf>
    <xf numFmtId="177" fontId="17" fillId="0" borderId="16" xfId="2" applyNumberFormat="1" applyFont="1" applyFill="1" applyBorder="1" applyAlignment="1">
      <alignment horizontal="right" vertical="center" readingOrder="1"/>
    </xf>
    <xf numFmtId="177" fontId="17" fillId="0" borderId="17" xfId="2" applyNumberFormat="1" applyFont="1" applyFill="1" applyBorder="1" applyAlignment="1">
      <alignment horizontal="right" vertical="center" readingOrder="1"/>
    </xf>
    <xf numFmtId="0" fontId="17" fillId="0" borderId="18" xfId="0" applyFont="1" applyFill="1" applyBorder="1" applyAlignment="1">
      <alignment horizontal="left" vertical="center" wrapText="1" readingOrder="1"/>
    </xf>
    <xf numFmtId="0" fontId="17" fillId="0" borderId="16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right" vertical="center" readingOrder="1"/>
    </xf>
    <xf numFmtId="38" fontId="15" fillId="0" borderId="9" xfId="1" applyFont="1" applyFill="1" applyBorder="1" applyAlignment="1">
      <alignment horizontal="right" vertical="center" readingOrder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vertical="center" shrinkToFit="1"/>
    </xf>
    <xf numFmtId="177" fontId="6" fillId="0" borderId="11" xfId="2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top" wrapText="1"/>
    </xf>
    <xf numFmtId="177" fontId="6" fillId="0" borderId="16" xfId="2" applyNumberFormat="1" applyFont="1" applyFill="1" applyBorder="1" applyAlignment="1">
      <alignment vertical="center" shrinkToFit="1"/>
    </xf>
    <xf numFmtId="177" fontId="6" fillId="0" borderId="17" xfId="2" applyNumberFormat="1" applyFont="1" applyFill="1" applyBorder="1" applyAlignment="1">
      <alignment vertical="center" shrinkToFit="1"/>
    </xf>
    <xf numFmtId="38" fontId="6" fillId="2" borderId="20" xfId="1" applyFont="1" applyFill="1" applyBorder="1" applyAlignment="1">
      <alignment horizontal="right" vertical="center" shrinkToFit="1"/>
    </xf>
    <xf numFmtId="38" fontId="6" fillId="2" borderId="21" xfId="1" applyFont="1" applyFill="1" applyBorder="1" applyAlignment="1">
      <alignment horizontal="right" vertical="center" shrinkToFit="1"/>
    </xf>
    <xf numFmtId="38" fontId="21" fillId="0" borderId="8" xfId="1" applyFont="1" applyFill="1" applyBorder="1" applyAlignment="1">
      <alignment horizontal="right" vertical="center" shrinkToFit="1"/>
    </xf>
    <xf numFmtId="38" fontId="21" fillId="0" borderId="9" xfId="1" applyFont="1" applyFill="1" applyBorder="1" applyAlignment="1">
      <alignment horizontal="right" vertical="center" shrinkToFit="1"/>
    </xf>
    <xf numFmtId="177" fontId="21" fillId="0" borderId="2" xfId="2" applyNumberFormat="1" applyFont="1" applyFill="1" applyBorder="1" applyAlignment="1">
      <alignment vertical="center" shrinkToFit="1"/>
    </xf>
    <xf numFmtId="177" fontId="21" fillId="0" borderId="11" xfId="2" applyNumberFormat="1" applyFont="1" applyFill="1" applyBorder="1" applyAlignment="1">
      <alignment vertical="center" shrinkToFit="1"/>
    </xf>
    <xf numFmtId="177" fontId="21" fillId="0" borderId="16" xfId="2" applyNumberFormat="1" applyFont="1" applyFill="1" applyBorder="1" applyAlignment="1">
      <alignment vertical="center" shrinkToFit="1"/>
    </xf>
    <xf numFmtId="177" fontId="21" fillId="0" borderId="17" xfId="2" applyNumberFormat="1" applyFont="1" applyFill="1" applyBorder="1" applyAlignment="1">
      <alignment vertical="center" shrinkToFit="1"/>
    </xf>
    <xf numFmtId="176" fontId="10" fillId="2" borderId="16" xfId="0" applyNumberFormat="1" applyFont="1" applyFill="1" applyBorder="1" applyAlignment="1">
      <alignment horizontal="center" vertical="center" shrinkToFit="1" readingOrder="1"/>
    </xf>
    <xf numFmtId="0" fontId="23" fillId="0" borderId="7" xfId="0" applyFont="1" applyFill="1" applyBorder="1" applyAlignment="1">
      <alignment horizontal="justify" vertical="center" wrapText="1" readingOrder="1"/>
    </xf>
    <xf numFmtId="0" fontId="24" fillId="0" borderId="7" xfId="0" applyFont="1" applyFill="1" applyBorder="1" applyAlignment="1">
      <alignment horizontal="justify" vertical="center" wrapText="1" readingOrder="1"/>
    </xf>
    <xf numFmtId="0" fontId="23" fillId="0" borderId="19" xfId="0" applyFont="1" applyFill="1" applyBorder="1" applyAlignment="1">
      <alignment horizontal="justify" vertical="center" wrapText="1" readingOrder="1"/>
    </xf>
    <xf numFmtId="0" fontId="17" fillId="0" borderId="10" xfId="0" applyFont="1" applyFill="1" applyBorder="1" applyAlignment="1">
      <alignment horizontal="left" vertical="center" wrapText="1" readingOrder="1"/>
    </xf>
    <xf numFmtId="0" fontId="17" fillId="0" borderId="10" xfId="0" applyFont="1" applyFill="1" applyBorder="1" applyAlignment="1">
      <alignment horizontal="left" vertical="center" wrapText="1" readingOrder="1"/>
    </xf>
    <xf numFmtId="0" fontId="17" fillId="0" borderId="2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 readingOrder="1"/>
    </xf>
    <xf numFmtId="0" fontId="13" fillId="0" borderId="2" xfId="0" applyFont="1" applyFill="1" applyBorder="1" applyAlignment="1">
      <alignment horizontal="left" vertical="center" wrapText="1" readingOrder="1"/>
    </xf>
    <xf numFmtId="0" fontId="17" fillId="0" borderId="13" xfId="0" applyFont="1" applyFill="1" applyBorder="1" applyAlignment="1">
      <alignment horizontal="left" vertical="center" wrapText="1" readingOrder="1"/>
    </xf>
    <xf numFmtId="0" fontId="17" fillId="0" borderId="15" xfId="0" applyFont="1" applyFill="1" applyBorder="1" applyAlignment="1">
      <alignment horizontal="left" vertical="center" wrapText="1" readingOrder="1"/>
    </xf>
    <xf numFmtId="0" fontId="17" fillId="0" borderId="12" xfId="0" applyFont="1" applyFill="1" applyBorder="1" applyAlignment="1">
      <alignment horizontal="left" vertical="center" wrapText="1" readingOrder="1"/>
    </xf>
    <xf numFmtId="0" fontId="17" fillId="0" borderId="6" xfId="0" applyFont="1" applyFill="1" applyBorder="1" applyAlignment="1">
      <alignment horizontal="left" vertical="center" wrapText="1" readingOrder="1"/>
    </xf>
    <xf numFmtId="0" fontId="17" fillId="0" borderId="14" xfId="0" applyFont="1" applyFill="1" applyBorder="1" applyAlignment="1">
      <alignment horizontal="left" vertical="center" wrapText="1" readingOrder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 readingOrder="1"/>
    </xf>
    <xf numFmtId="0" fontId="5" fillId="0" borderId="10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18" xfId="0" applyFont="1" applyFill="1" applyBorder="1" applyAlignment="1">
      <alignment horizontal="left" vertical="center" wrapText="1" readingOrder="1"/>
    </xf>
    <xf numFmtId="0" fontId="5" fillId="0" borderId="16" xfId="0" applyFont="1" applyFill="1" applyBorder="1" applyAlignment="1">
      <alignment horizontal="left" vertical="center" wrapText="1" readingOrder="1"/>
    </xf>
    <xf numFmtId="0" fontId="20" fillId="0" borderId="16" xfId="0" applyFont="1" applyFill="1" applyBorder="1" applyAlignment="1">
      <alignment horizontal="center" vertical="center" shrinkToFit="1" readingOrder="1"/>
    </xf>
    <xf numFmtId="0" fontId="23" fillId="0" borderId="25" xfId="0" applyFont="1" applyFill="1" applyBorder="1" applyAlignment="1">
      <alignment horizontal="left" vertical="center" wrapText="1" readingOrder="1"/>
    </xf>
    <xf numFmtId="0" fontId="23" fillId="0" borderId="26" xfId="0" applyFont="1" applyFill="1" applyBorder="1" applyAlignment="1">
      <alignment horizontal="left" vertical="center" wrapText="1" readingOrder="1"/>
    </xf>
    <xf numFmtId="0" fontId="23" fillId="0" borderId="27" xfId="0" applyFont="1" applyFill="1" applyBorder="1" applyAlignment="1">
      <alignment horizontal="left" vertical="center" wrapText="1" readingOrder="1"/>
    </xf>
    <xf numFmtId="38" fontId="6" fillId="0" borderId="28" xfId="1" applyFont="1" applyFill="1" applyBorder="1" applyAlignment="1">
      <alignment horizontal="center" vertical="center" shrinkToFit="1"/>
    </xf>
    <xf numFmtId="38" fontId="6" fillId="0" borderId="29" xfId="1" applyFont="1" applyFill="1" applyBorder="1" applyAlignment="1">
      <alignment horizontal="center" vertical="center" shrinkToFit="1"/>
    </xf>
    <xf numFmtId="38" fontId="6" fillId="0" borderId="30" xfId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 readingOrder="1"/>
    </xf>
    <xf numFmtId="0" fontId="25" fillId="0" borderId="1" xfId="0" applyFont="1" applyFill="1" applyBorder="1" applyAlignment="1">
      <alignment horizontal="left" vertical="center" wrapText="1" readingOrder="1"/>
    </xf>
    <xf numFmtId="0" fontId="25" fillId="0" borderId="23" xfId="0" applyFont="1" applyFill="1" applyBorder="1" applyAlignment="1">
      <alignment horizontal="left" vertical="center" wrapText="1" readingOrder="1"/>
    </xf>
    <xf numFmtId="0" fontId="25" fillId="0" borderId="24" xfId="0" applyFont="1" applyFill="1" applyBorder="1" applyAlignment="1">
      <alignment horizontal="left" vertical="center" wrapText="1" readingOrder="1"/>
    </xf>
    <xf numFmtId="0" fontId="22" fillId="0" borderId="15" xfId="0" applyFont="1" applyFill="1" applyBorder="1" applyAlignment="1">
      <alignment horizontal="center" vertical="center" shrinkToFi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 readingOrder="1"/>
    </xf>
    <xf numFmtId="177" fontId="6" fillId="0" borderId="6" xfId="2" applyNumberFormat="1" applyFont="1" applyFill="1" applyBorder="1" applyAlignment="1">
      <alignment vertical="center" shrinkToFit="1"/>
    </xf>
    <xf numFmtId="0" fontId="22" fillId="0" borderId="24" xfId="0" applyFont="1" applyFill="1" applyBorder="1" applyAlignment="1">
      <alignment horizontal="center" vertical="center" shrinkToFit="1" readingOrder="1"/>
    </xf>
    <xf numFmtId="177" fontId="21" fillId="0" borderId="31" xfId="2" applyNumberFormat="1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left" vertical="center" wrapText="1" readingOrder="1"/>
    </xf>
    <xf numFmtId="0" fontId="13" fillId="0" borderId="5" xfId="0" applyFont="1" applyFill="1" applyBorder="1" applyAlignment="1">
      <alignment horizontal="left" vertical="center" wrapText="1" readingOrder="1"/>
    </xf>
    <xf numFmtId="0" fontId="13" fillId="0" borderId="6" xfId="0" applyFont="1" applyFill="1" applyBorder="1" applyAlignment="1">
      <alignment horizontal="left" vertical="center" wrapText="1" readingOrder="1"/>
    </xf>
    <xf numFmtId="38" fontId="6" fillId="0" borderId="8" xfId="1" applyFont="1" applyFill="1" applyBorder="1" applyAlignment="1">
      <alignment horizontal="right" vertical="center" shrinkToFit="1" readingOrder="1"/>
    </xf>
    <xf numFmtId="38" fontId="16" fillId="0" borderId="2" xfId="1" applyFont="1" applyFill="1" applyBorder="1" applyAlignment="1">
      <alignment horizontal="right" vertical="center" shrinkToFit="1" readingOrder="1"/>
    </xf>
    <xf numFmtId="38" fontId="6" fillId="0" borderId="8" xfId="1" applyFont="1" applyFill="1" applyBorder="1" applyAlignment="1">
      <alignment horizontal="right" vertical="center" shrinkToFit="1"/>
    </xf>
    <xf numFmtId="38" fontId="16" fillId="0" borderId="2" xfId="1" applyFont="1" applyFill="1" applyBorder="1" applyAlignment="1">
      <alignment horizontal="right" vertical="center" shrinkToFit="1"/>
    </xf>
    <xf numFmtId="0" fontId="23" fillId="0" borderId="25" xfId="0" applyFont="1" applyFill="1" applyBorder="1" applyAlignment="1">
      <alignment vertical="center" wrapText="1" readingOrder="1"/>
    </xf>
    <xf numFmtId="0" fontId="23" fillId="0" borderId="26" xfId="0" applyFont="1" applyFill="1" applyBorder="1" applyAlignment="1">
      <alignment vertical="center" wrapText="1" readingOrder="1"/>
    </xf>
    <xf numFmtId="0" fontId="5" fillId="0" borderId="33" xfId="0" applyFont="1" applyFill="1" applyBorder="1" applyAlignment="1">
      <alignment horizontal="left" vertical="center" wrapText="1" readingOrder="1"/>
    </xf>
    <xf numFmtId="177" fontId="6" fillId="0" borderId="31" xfId="2" applyNumberFormat="1" applyFont="1" applyFill="1" applyBorder="1" applyAlignment="1">
      <alignment vertical="center" shrinkToFit="1"/>
    </xf>
    <xf numFmtId="0" fontId="20" fillId="0" borderId="32" xfId="0" applyFont="1" applyFill="1" applyBorder="1" applyAlignment="1">
      <alignment horizontal="center" vertical="center" shrinkToFit="1" readingOrder="1"/>
    </xf>
    <xf numFmtId="0" fontId="20" fillId="0" borderId="34" xfId="0" applyFont="1" applyFill="1" applyBorder="1" applyAlignment="1">
      <alignment horizontal="center" vertical="center" shrinkToFit="1" readingOrder="1"/>
    </xf>
    <xf numFmtId="38" fontId="6" fillId="0" borderId="20" xfId="1" applyFont="1" applyFill="1" applyBorder="1" applyAlignment="1">
      <alignment horizontal="right" vertical="center" shrinkToFit="1"/>
    </xf>
    <xf numFmtId="38" fontId="6" fillId="2" borderId="35" xfId="1" applyFont="1" applyFill="1" applyBorder="1" applyAlignment="1">
      <alignment vertical="center" shrinkToFit="1"/>
    </xf>
    <xf numFmtId="38" fontId="6" fillId="0" borderId="20" xfId="1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31" xfId="0" applyFont="1" applyFill="1" applyBorder="1" applyAlignment="1">
      <alignment horizontal="left" vertical="center" wrapText="1" readingOrder="1"/>
    </xf>
    <xf numFmtId="0" fontId="5" fillId="0" borderId="23" xfId="0" applyFont="1" applyFill="1" applyBorder="1" applyAlignment="1">
      <alignment horizontal="left" vertical="center" wrapText="1" readingOrder="1"/>
    </xf>
    <xf numFmtId="0" fontId="5" fillId="0" borderId="24" xfId="0" applyFont="1" applyFill="1" applyBorder="1" applyAlignment="1">
      <alignment horizontal="left" vertical="center" wrapText="1" readingOrder="1"/>
    </xf>
    <xf numFmtId="0" fontId="20" fillId="0" borderId="15" xfId="0" applyFont="1" applyFill="1" applyBorder="1" applyAlignment="1">
      <alignment vertical="center" shrinkToFi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660885</xdr:colOff>
      <xdr:row>0</xdr:row>
      <xdr:rowOff>106333</xdr:rowOff>
    </xdr:from>
    <xdr:to>
      <xdr:col>8</xdr:col>
      <xdr:colOff>291344</xdr:colOff>
      <xdr:row>1</xdr:row>
      <xdr:rowOff>185708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3B5BF4-438C-4DE0-8FD7-31CF99C4AA7F}"/>
            </a:ext>
          </a:extLst>
        </xdr:cNvPr>
        <xdr:cNvSpPr txBox="1"/>
      </xdr:nvSpPr>
      <xdr:spPr>
        <a:xfrm>
          <a:off x="7385535" y="106333"/>
          <a:ext cx="2602259" cy="365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決算書と計画数字を入れてください。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660885</xdr:colOff>
      <xdr:row>0</xdr:row>
      <xdr:rowOff>106333</xdr:rowOff>
    </xdr:from>
    <xdr:to>
      <xdr:col>8</xdr:col>
      <xdr:colOff>291344</xdr:colOff>
      <xdr:row>1</xdr:row>
      <xdr:rowOff>185708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AD6B60-64F7-438E-B393-CD2C3FD74854}"/>
            </a:ext>
          </a:extLst>
        </xdr:cNvPr>
        <xdr:cNvSpPr txBox="1"/>
      </xdr:nvSpPr>
      <xdr:spPr>
        <a:xfrm>
          <a:off x="7382300" y="106333"/>
          <a:ext cx="2595789" cy="36692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決算書と計画数字を入れてください。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660885</xdr:colOff>
      <xdr:row>0</xdr:row>
      <xdr:rowOff>106333</xdr:rowOff>
    </xdr:from>
    <xdr:to>
      <xdr:col>8</xdr:col>
      <xdr:colOff>291344</xdr:colOff>
      <xdr:row>1</xdr:row>
      <xdr:rowOff>185708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5BF294-CE87-4E53-9001-55658D652507}"/>
            </a:ext>
          </a:extLst>
        </xdr:cNvPr>
        <xdr:cNvSpPr txBox="1"/>
      </xdr:nvSpPr>
      <xdr:spPr>
        <a:xfrm>
          <a:off x="7385535" y="106333"/>
          <a:ext cx="2602259" cy="365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決算書と計画数字を入れてください。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660885</xdr:colOff>
      <xdr:row>0</xdr:row>
      <xdr:rowOff>106333</xdr:rowOff>
    </xdr:from>
    <xdr:to>
      <xdr:col>8</xdr:col>
      <xdr:colOff>291344</xdr:colOff>
      <xdr:row>1</xdr:row>
      <xdr:rowOff>185708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625FD1-021C-4742-9A3C-D7A025E3BA91}"/>
            </a:ext>
          </a:extLst>
        </xdr:cNvPr>
        <xdr:cNvSpPr txBox="1"/>
      </xdr:nvSpPr>
      <xdr:spPr>
        <a:xfrm>
          <a:off x="7385535" y="106333"/>
          <a:ext cx="2602259" cy="365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決算書と計画数字を入れてください。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tsu/OneDrive/&#20107;&#26989;&#20877;&#27083;&#31689;&#35036;&#21161;&#37329;/&#20107;&#26989;&#20877;&#27083;&#31689;&#30003;&#35531;&#12501;&#12524;&#12540;&#12512;Excel&#29256;%20&#30333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製造業→"/>
      <sheetName val="表紙(製造業)"/>
      <sheetName val="現在の事業の概要(製造業)"/>
      <sheetName val="現在と今後の事業環境データ (製造業)"/>
      <sheetName val="現在と今後の事業環境 (製造業)"/>
      <sheetName val="自社の強み 弱み、市場の機会 脅威 (製造業)"/>
      <sheetName val="今後の事業の概要(製造業)"/>
      <sheetName val="現在と今後の事業比較(製造業)"/>
      <sheetName val="投入する設備ノウハウ等(製造業)"/>
      <sheetName val="新事業の優位性(製造業)"/>
      <sheetName val="課題とリスク(製造業)"/>
      <sheetName val="数値面の売上利益計画 (製造業)"/>
      <sheetName val="サービス業→"/>
      <sheetName val="表紙(サービス業)"/>
      <sheetName val="現在の事業の概要(サービス業)"/>
      <sheetName val="現在と今後の事業環境データ (サービス業)"/>
      <sheetName val="現在と今後の事業環境(サービス業)"/>
      <sheetName val="自社の強み 弱み、市場の機会 脅威(サービス業)"/>
      <sheetName val="今後の事業の概要(サービス業)"/>
      <sheetName val="現在と今後の事業比較(サービス業)"/>
      <sheetName val="投入する設備ノウハウ等(サービス業)"/>
      <sheetName val="新事業の優位性(サービス業)"/>
      <sheetName val="課題とリスク(サービス業)"/>
      <sheetName val="数値面の売上利益計画(サービス業)"/>
      <sheetName val="→事業再構築"/>
      <sheetName val="申請枠確認(製造業)"/>
      <sheetName val="申請枠確認(サービス業)"/>
      <sheetName val="事業再構築の申請枠(製造業)"/>
      <sheetName val="事業再構築の申請枠(サービス業)"/>
    </sheetNames>
    <sheetDataSet>
      <sheetData sheetId="0">
        <row r="4">
          <cell r="C4" t="str">
            <v>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7324-5631-4DC6-8347-BEE36CDE9B54}">
  <sheetPr>
    <tabColor theme="5" tint="0.79998168889431442"/>
  </sheetPr>
  <dimension ref="A1:S46"/>
  <sheetViews>
    <sheetView showGridLines="0" zoomScale="106" zoomScaleNormal="106" zoomScaleSheetLayoutView="100" workbookViewId="0">
      <selection activeCell="A30" sqref="A30:J37"/>
    </sheetView>
  </sheetViews>
  <sheetFormatPr defaultRowHeight="23.1" customHeight="1" x14ac:dyDescent="0.4"/>
  <cols>
    <col min="1" max="1" width="36.625" style="18" customWidth="1"/>
    <col min="2" max="4" width="12.875" style="2" customWidth="1"/>
    <col min="5" max="10" width="13" style="2" customWidth="1"/>
    <col min="11" max="11" width="9" style="2"/>
    <col min="12" max="12" width="27" style="2" customWidth="1"/>
    <col min="13" max="19" width="16.75" style="2" customWidth="1"/>
    <col min="20" max="16384" width="9" style="2"/>
  </cols>
  <sheetData>
    <row r="1" spans="1:19" ht="23.1" customHeight="1" x14ac:dyDescent="0.4">
      <c r="A1" s="88" t="str">
        <f>[1]初期設定!C4</f>
        <v>　</v>
      </c>
      <c r="B1" s="88"/>
      <c r="C1" s="88"/>
      <c r="D1" s="88"/>
      <c r="E1" s="89"/>
      <c r="F1" s="89"/>
      <c r="G1" s="89"/>
      <c r="H1" s="89"/>
      <c r="I1" s="89"/>
    </row>
    <row r="2" spans="1:19" ht="23.1" customHeight="1" x14ac:dyDescent="0.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L2" s="90" t="s">
        <v>48</v>
      </c>
      <c r="M2" s="90"/>
      <c r="N2" s="90"/>
      <c r="O2" s="90"/>
      <c r="P2" s="90"/>
      <c r="Q2" s="90"/>
      <c r="R2" s="90"/>
      <c r="S2" s="90"/>
    </row>
    <row r="3" spans="1:19" ht="23.1" customHeight="1" thickBo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9" ht="38.25" customHeight="1" x14ac:dyDescent="0.4">
      <c r="A4" s="20"/>
      <c r="B4" s="21" t="s">
        <v>0</v>
      </c>
      <c r="C4" s="22" t="s">
        <v>1</v>
      </c>
      <c r="D4" s="23" t="s">
        <v>33</v>
      </c>
      <c r="E4" s="24" t="s">
        <v>34</v>
      </c>
      <c r="F4" s="25" t="s">
        <v>2</v>
      </c>
      <c r="G4" s="25" t="s">
        <v>3</v>
      </c>
      <c r="H4" s="25" t="s">
        <v>4</v>
      </c>
      <c r="I4" s="25" t="s">
        <v>5</v>
      </c>
      <c r="J4" s="26" t="s">
        <v>6</v>
      </c>
      <c r="M4" s="4" t="str">
        <f t="shared" ref="M4:S6" si="0">D4</f>
        <v>直近の決算年度</v>
      </c>
      <c r="N4" s="4" t="str">
        <f t="shared" si="0"/>
        <v>補助事業終了年度[基準年度]</v>
      </c>
      <c r="O4" s="4" t="str">
        <f t="shared" si="0"/>
        <v>1年後</v>
      </c>
      <c r="P4" s="4" t="str">
        <f t="shared" si="0"/>
        <v>2年後</v>
      </c>
      <c r="Q4" s="4" t="str">
        <f t="shared" si="0"/>
        <v>3年後</v>
      </c>
      <c r="R4" s="4" t="str">
        <f t="shared" si="0"/>
        <v>4年後</v>
      </c>
      <c r="S4" s="4" t="str">
        <f t="shared" si="0"/>
        <v>5年後</v>
      </c>
    </row>
    <row r="5" spans="1:19" ht="18.75" customHeight="1" thickBot="1" x14ac:dyDescent="0.45">
      <c r="A5" s="27" t="s">
        <v>7</v>
      </c>
      <c r="B5" s="28">
        <f>DATE(YEAR(C5)-1,MONTH(C5),DAY(C5))</f>
        <v>43525</v>
      </c>
      <c r="C5" s="29">
        <f>DATE(YEAR(D5)-1,MONTH(D5),DAY(D5))</f>
        <v>43891</v>
      </c>
      <c r="D5" s="81">
        <v>44256</v>
      </c>
      <c r="E5" s="29">
        <f t="shared" ref="E5:J5" si="1">DATE(YEAR(D5)+1,MONTH(D5),DAY(D5))</f>
        <v>44621</v>
      </c>
      <c r="F5" s="29">
        <f t="shared" si="1"/>
        <v>44986</v>
      </c>
      <c r="G5" s="29">
        <f t="shared" si="1"/>
        <v>45352</v>
      </c>
      <c r="H5" s="29">
        <f t="shared" si="1"/>
        <v>45717</v>
      </c>
      <c r="I5" s="29">
        <f t="shared" si="1"/>
        <v>46082</v>
      </c>
      <c r="J5" s="30">
        <f t="shared" si="1"/>
        <v>46447</v>
      </c>
      <c r="L5" s="2" t="s">
        <v>7</v>
      </c>
      <c r="M5" s="5">
        <f t="shared" si="0"/>
        <v>44256</v>
      </c>
      <c r="N5" s="5">
        <f t="shared" si="0"/>
        <v>44621</v>
      </c>
      <c r="O5" s="5">
        <f t="shared" si="0"/>
        <v>44986</v>
      </c>
      <c r="P5" s="5">
        <f t="shared" si="0"/>
        <v>45352</v>
      </c>
      <c r="Q5" s="5">
        <f t="shared" si="0"/>
        <v>45717</v>
      </c>
      <c r="R5" s="5">
        <f t="shared" si="0"/>
        <v>46082</v>
      </c>
      <c r="S5" s="5">
        <f t="shared" si="0"/>
        <v>46447</v>
      </c>
    </row>
    <row r="6" spans="1:19" ht="22.5" customHeight="1" x14ac:dyDescent="0.4">
      <c r="A6" s="82" t="s">
        <v>8</v>
      </c>
      <c r="B6" s="31">
        <v>28123456</v>
      </c>
      <c r="C6" s="32">
        <v>27123456</v>
      </c>
      <c r="D6" s="32">
        <v>26123456</v>
      </c>
      <c r="E6" s="32">
        <f t="shared" ref="E6:J6" si="2">E8+E7</f>
        <v>30000000</v>
      </c>
      <c r="F6" s="32">
        <f t="shared" si="2"/>
        <v>34000000</v>
      </c>
      <c r="G6" s="32">
        <f t="shared" si="2"/>
        <v>36000000</v>
      </c>
      <c r="H6" s="32">
        <f t="shared" si="2"/>
        <v>38000000</v>
      </c>
      <c r="I6" s="32">
        <f t="shared" si="2"/>
        <v>39000000</v>
      </c>
      <c r="J6" s="33">
        <f t="shared" si="2"/>
        <v>40000000</v>
      </c>
      <c r="L6" s="34" t="s">
        <v>8</v>
      </c>
      <c r="M6" s="6">
        <f t="shared" si="0"/>
        <v>26123456</v>
      </c>
      <c r="N6" s="6">
        <f t="shared" si="0"/>
        <v>30000000</v>
      </c>
      <c r="O6" s="6">
        <f t="shared" si="0"/>
        <v>34000000</v>
      </c>
      <c r="P6" s="6">
        <f t="shared" si="0"/>
        <v>36000000</v>
      </c>
      <c r="Q6" s="6">
        <f t="shared" si="0"/>
        <v>38000000</v>
      </c>
      <c r="R6" s="6">
        <f t="shared" si="0"/>
        <v>39000000</v>
      </c>
      <c r="S6" s="6">
        <f t="shared" si="0"/>
        <v>40000000</v>
      </c>
    </row>
    <row r="7" spans="1:19" s="7" customFormat="1" ht="14.25" customHeight="1" x14ac:dyDescent="0.4">
      <c r="A7" s="35" t="s">
        <v>9</v>
      </c>
      <c r="B7" s="36">
        <v>28123456</v>
      </c>
      <c r="C7" s="37">
        <v>27123456</v>
      </c>
      <c r="D7" s="37">
        <v>26123456</v>
      </c>
      <c r="E7" s="37">
        <v>28000000</v>
      </c>
      <c r="F7" s="37">
        <v>28000000</v>
      </c>
      <c r="G7" s="37">
        <v>28000000</v>
      </c>
      <c r="H7" s="37">
        <v>28000000</v>
      </c>
      <c r="I7" s="37">
        <v>28000000</v>
      </c>
      <c r="J7" s="38">
        <v>28000000</v>
      </c>
      <c r="L7" s="34" t="s">
        <v>11</v>
      </c>
      <c r="M7" s="8">
        <f t="shared" ref="M7:S7" si="3">D13</f>
        <v>34567</v>
      </c>
      <c r="N7" s="8">
        <f t="shared" si="3"/>
        <v>100000</v>
      </c>
      <c r="O7" s="8">
        <f t="shared" si="3"/>
        <v>400100</v>
      </c>
      <c r="P7" s="8">
        <f t="shared" si="3"/>
        <v>650000</v>
      </c>
      <c r="Q7" s="8">
        <f t="shared" si="3"/>
        <v>850000</v>
      </c>
      <c r="R7" s="8">
        <f t="shared" si="3"/>
        <v>1050000</v>
      </c>
      <c r="S7" s="8">
        <f t="shared" si="3"/>
        <v>1250000</v>
      </c>
    </row>
    <row r="8" spans="1:19" s="7" customFormat="1" ht="14.25" customHeight="1" x14ac:dyDescent="0.4">
      <c r="A8" s="91" t="s">
        <v>50</v>
      </c>
      <c r="B8" s="92"/>
      <c r="C8" s="92"/>
      <c r="D8" s="92"/>
      <c r="E8" s="37">
        <v>2000000</v>
      </c>
      <c r="F8" s="37">
        <v>6000000</v>
      </c>
      <c r="G8" s="37">
        <v>8000000</v>
      </c>
      <c r="H8" s="37">
        <v>10000000</v>
      </c>
      <c r="I8" s="37">
        <v>11000000</v>
      </c>
      <c r="J8" s="38">
        <v>12000000</v>
      </c>
      <c r="L8" s="34" t="s">
        <v>17</v>
      </c>
      <c r="M8" s="8">
        <f t="shared" ref="M8:S8" si="4">D23</f>
        <v>-3036121</v>
      </c>
      <c r="N8" s="8">
        <f t="shared" si="4"/>
        <v>90000</v>
      </c>
      <c r="O8" s="8">
        <f t="shared" si="4"/>
        <v>360090</v>
      </c>
      <c r="P8" s="8">
        <f t="shared" si="4"/>
        <v>585000</v>
      </c>
      <c r="Q8" s="8">
        <f t="shared" si="4"/>
        <v>765000</v>
      </c>
      <c r="R8" s="8">
        <f t="shared" si="4"/>
        <v>945000</v>
      </c>
      <c r="S8" s="8">
        <f t="shared" si="4"/>
        <v>1125000</v>
      </c>
    </row>
    <row r="9" spans="1:19" s="7" customFormat="1" ht="14.25" customHeight="1" x14ac:dyDescent="0.4">
      <c r="A9" s="86" t="s">
        <v>28</v>
      </c>
      <c r="B9" s="87"/>
      <c r="C9" s="87"/>
      <c r="D9" s="87"/>
      <c r="E9" s="39">
        <f t="shared" ref="E9:J9" si="5">E8/E6</f>
        <v>6.6666666666666666E-2</v>
      </c>
      <c r="F9" s="39">
        <f t="shared" si="5"/>
        <v>0.17647058823529413</v>
      </c>
      <c r="G9" s="39">
        <f t="shared" si="5"/>
        <v>0.22222222222222221</v>
      </c>
      <c r="H9" s="39">
        <f t="shared" si="5"/>
        <v>0.26315789473684209</v>
      </c>
      <c r="I9" s="39">
        <f t="shared" si="5"/>
        <v>0.28205128205128205</v>
      </c>
      <c r="J9" s="40">
        <f t="shared" si="5"/>
        <v>0.3</v>
      </c>
      <c r="L9" s="34" t="s">
        <v>12</v>
      </c>
      <c r="M9" s="8">
        <f t="shared" ref="M9:S9" si="6">D26</f>
        <v>6490000</v>
      </c>
      <c r="N9" s="8">
        <f t="shared" si="6"/>
        <v>6940000</v>
      </c>
      <c r="O9" s="8">
        <f t="shared" si="6"/>
        <v>7045000</v>
      </c>
      <c r="P9" s="8">
        <f t="shared" si="6"/>
        <v>7150000</v>
      </c>
      <c r="Q9" s="8">
        <f t="shared" si="6"/>
        <v>7260000</v>
      </c>
      <c r="R9" s="8">
        <f t="shared" si="6"/>
        <v>7370000</v>
      </c>
      <c r="S9" s="8">
        <f t="shared" si="6"/>
        <v>7370000</v>
      </c>
    </row>
    <row r="10" spans="1:19" s="7" customFormat="1" ht="14.25" customHeight="1" x14ac:dyDescent="0.4">
      <c r="A10" s="95" t="s">
        <v>35</v>
      </c>
      <c r="B10" s="96"/>
      <c r="C10" s="41">
        <f t="shared" ref="C10:J12" si="7">(C6-B6)/ABS(B6)</f>
        <v>-3.5557507583705218E-2</v>
      </c>
      <c r="D10" s="41">
        <f t="shared" si="7"/>
        <v>-3.686845806080169E-2</v>
      </c>
      <c r="E10" s="41">
        <f t="shared" si="7"/>
        <v>0.14839322944100505</v>
      </c>
      <c r="F10" s="41">
        <f t="shared" si="7"/>
        <v>0.13333333333333333</v>
      </c>
      <c r="G10" s="41">
        <f t="shared" si="7"/>
        <v>5.8823529411764705E-2</v>
      </c>
      <c r="H10" s="41">
        <f t="shared" si="7"/>
        <v>5.5555555555555552E-2</v>
      </c>
      <c r="I10" s="41">
        <f t="shared" si="7"/>
        <v>2.6315789473684209E-2</v>
      </c>
      <c r="J10" s="42">
        <f t="shared" si="7"/>
        <v>2.564102564102564E-2</v>
      </c>
      <c r="L10" s="34" t="s">
        <v>13</v>
      </c>
      <c r="M10" s="6">
        <f t="shared" ref="M10:S10" si="8">D28</f>
        <v>493354</v>
      </c>
      <c r="N10" s="6">
        <f t="shared" si="8"/>
        <v>1131904</v>
      </c>
      <c r="O10" s="6">
        <f t="shared" si="8"/>
        <v>1131904</v>
      </c>
      <c r="P10" s="6">
        <f t="shared" si="8"/>
        <v>1131904</v>
      </c>
      <c r="Q10" s="6">
        <f t="shared" si="8"/>
        <v>1131904</v>
      </c>
      <c r="R10" s="6">
        <f t="shared" si="8"/>
        <v>1131904</v>
      </c>
      <c r="S10" s="6">
        <f t="shared" si="8"/>
        <v>1131904</v>
      </c>
    </row>
    <row r="11" spans="1:19" s="7" customFormat="1" ht="14.25" customHeight="1" x14ac:dyDescent="0.4">
      <c r="A11" s="95" t="s">
        <v>36</v>
      </c>
      <c r="B11" s="96"/>
      <c r="C11" s="41">
        <f>(C7-B7)/ABS(B7)</f>
        <v>-3.5557507583705218E-2</v>
      </c>
      <c r="D11" s="41">
        <f t="shared" si="7"/>
        <v>-3.686845806080169E-2</v>
      </c>
      <c r="E11" s="41">
        <f t="shared" si="7"/>
        <v>7.1833680811604711E-2</v>
      </c>
      <c r="F11" s="41">
        <f t="shared" si="7"/>
        <v>0</v>
      </c>
      <c r="G11" s="41">
        <f t="shared" si="7"/>
        <v>0</v>
      </c>
      <c r="H11" s="41">
        <f t="shared" si="7"/>
        <v>0</v>
      </c>
      <c r="I11" s="41">
        <f>(I7-H7)/ABS(H7)</f>
        <v>0</v>
      </c>
      <c r="J11" s="42">
        <f>(J7-I7)/ABS(I7)</f>
        <v>0</v>
      </c>
      <c r="L11" s="34" t="s">
        <v>18</v>
      </c>
      <c r="M11" s="8">
        <f t="shared" ref="M11:S12" si="9">D30</f>
        <v>7017921</v>
      </c>
      <c r="N11" s="8">
        <f t="shared" si="9"/>
        <v>8171904</v>
      </c>
      <c r="O11" s="8">
        <f t="shared" si="9"/>
        <v>8577004</v>
      </c>
      <c r="P11" s="8">
        <f t="shared" si="9"/>
        <v>8931904</v>
      </c>
      <c r="Q11" s="8">
        <f t="shared" si="9"/>
        <v>9241904</v>
      </c>
      <c r="R11" s="8">
        <f t="shared" si="9"/>
        <v>9551904</v>
      </c>
      <c r="S11" s="8">
        <f t="shared" si="9"/>
        <v>9751904</v>
      </c>
    </row>
    <row r="12" spans="1:19" s="7" customFormat="1" ht="14.25" customHeight="1" thickBot="1" x14ac:dyDescent="0.45">
      <c r="A12" s="93" t="s">
        <v>51</v>
      </c>
      <c r="B12" s="97"/>
      <c r="C12" s="97"/>
      <c r="D12" s="97"/>
      <c r="E12" s="94"/>
      <c r="F12" s="43">
        <f t="shared" si="7"/>
        <v>2</v>
      </c>
      <c r="G12" s="43">
        <f t="shared" si="7"/>
        <v>0.33333333333333331</v>
      </c>
      <c r="H12" s="43">
        <f t="shared" si="7"/>
        <v>0.25</v>
      </c>
      <c r="I12" s="43">
        <f t="shared" si="7"/>
        <v>0.1</v>
      </c>
      <c r="J12" s="44">
        <f t="shared" si="7"/>
        <v>9.0909090909090912E-2</v>
      </c>
      <c r="L12" s="98" t="s">
        <v>15</v>
      </c>
      <c r="M12" s="99"/>
      <c r="N12" s="9">
        <f t="shared" si="9"/>
        <v>0</v>
      </c>
      <c r="O12" s="9">
        <f t="shared" si="9"/>
        <v>4.9000000000000002E-2</v>
      </c>
      <c r="P12" s="9">
        <f t="shared" si="9"/>
        <v>9.2999999999999999E-2</v>
      </c>
      <c r="Q12" s="9">
        <f t="shared" si="9"/>
        <v>0.13</v>
      </c>
      <c r="R12" s="9">
        <f t="shared" si="9"/>
        <v>0.16800000000000001</v>
      </c>
      <c r="S12" s="9">
        <f t="shared" si="9"/>
        <v>0.193</v>
      </c>
    </row>
    <row r="13" spans="1:19" ht="22.5" customHeight="1" x14ac:dyDescent="0.4">
      <c r="A13" s="82" t="s">
        <v>11</v>
      </c>
      <c r="B13" s="31">
        <v>12345</v>
      </c>
      <c r="C13" s="31">
        <v>23456</v>
      </c>
      <c r="D13" s="31">
        <v>34567</v>
      </c>
      <c r="E13" s="31">
        <v>100000</v>
      </c>
      <c r="F13" s="31">
        <f t="shared" ref="F13:J13" si="10">F14+F15</f>
        <v>400100</v>
      </c>
      <c r="G13" s="31">
        <f t="shared" si="10"/>
        <v>650000</v>
      </c>
      <c r="H13" s="31">
        <f t="shared" si="10"/>
        <v>850000</v>
      </c>
      <c r="I13" s="31">
        <f t="shared" si="10"/>
        <v>1050000</v>
      </c>
      <c r="J13" s="45">
        <f t="shared" si="10"/>
        <v>1250000</v>
      </c>
      <c r="L13" s="49" t="s">
        <v>46</v>
      </c>
      <c r="M13" s="10">
        <f t="shared" ref="M13:S15" si="11">D34</f>
        <v>10</v>
      </c>
      <c r="N13" s="10">
        <f t="shared" si="11"/>
        <v>10</v>
      </c>
      <c r="O13" s="10">
        <f t="shared" si="11"/>
        <v>10</v>
      </c>
      <c r="P13" s="10">
        <f t="shared" si="11"/>
        <v>10</v>
      </c>
      <c r="Q13" s="10">
        <f t="shared" si="11"/>
        <v>10</v>
      </c>
      <c r="R13" s="10">
        <f t="shared" si="11"/>
        <v>10</v>
      </c>
      <c r="S13" s="10">
        <f t="shared" si="11"/>
        <v>10</v>
      </c>
    </row>
    <row r="14" spans="1:19" s="7" customFormat="1" ht="14.25" customHeight="1" x14ac:dyDescent="0.4">
      <c r="A14" s="35" t="s">
        <v>9</v>
      </c>
      <c r="B14" s="36">
        <v>12345</v>
      </c>
      <c r="C14" s="36">
        <v>23456</v>
      </c>
      <c r="D14" s="36">
        <v>34567</v>
      </c>
      <c r="E14" s="36">
        <v>34567</v>
      </c>
      <c r="F14" s="36">
        <v>100</v>
      </c>
      <c r="G14" s="36">
        <v>50000</v>
      </c>
      <c r="H14" s="36">
        <v>50000</v>
      </c>
      <c r="I14" s="36">
        <v>50000</v>
      </c>
      <c r="J14" s="46">
        <v>50000</v>
      </c>
      <c r="L14" s="55" t="s">
        <v>47</v>
      </c>
      <c r="M14" s="6">
        <f t="shared" si="11"/>
        <v>701792.1</v>
      </c>
      <c r="N14" s="6">
        <f t="shared" si="11"/>
        <v>817190.40000000002</v>
      </c>
      <c r="O14" s="6">
        <f t="shared" si="11"/>
        <v>857700.4</v>
      </c>
      <c r="P14" s="6">
        <f t="shared" si="11"/>
        <v>893190.4</v>
      </c>
      <c r="Q14" s="6">
        <f t="shared" si="11"/>
        <v>924190.4</v>
      </c>
      <c r="R14" s="6">
        <f t="shared" si="11"/>
        <v>955190.4</v>
      </c>
      <c r="S14" s="6">
        <f t="shared" si="11"/>
        <v>975190.4</v>
      </c>
    </row>
    <row r="15" spans="1:19" s="7" customFormat="1" ht="14.25" customHeight="1" x14ac:dyDescent="0.4">
      <c r="A15" s="91" t="s">
        <v>50</v>
      </c>
      <c r="B15" s="92"/>
      <c r="C15" s="92"/>
      <c r="D15" s="92"/>
      <c r="E15" s="36">
        <v>100000</v>
      </c>
      <c r="F15" s="36">
        <v>400000</v>
      </c>
      <c r="G15" s="36">
        <v>600000</v>
      </c>
      <c r="H15" s="36">
        <v>800000</v>
      </c>
      <c r="I15" s="36">
        <v>1000000</v>
      </c>
      <c r="J15" s="46">
        <v>1200000</v>
      </c>
      <c r="L15" s="100" t="s">
        <v>19</v>
      </c>
      <c r="M15" s="101"/>
      <c r="N15" s="11">
        <f t="shared" si="11"/>
        <v>0</v>
      </c>
      <c r="O15" s="11">
        <f t="shared" si="11"/>
        <v>4.9000000000000002E-2</v>
      </c>
      <c r="P15" s="11">
        <f t="shared" si="11"/>
        <v>9.2999999999999999E-2</v>
      </c>
      <c r="Q15" s="11">
        <f t="shared" si="11"/>
        <v>0.13</v>
      </c>
      <c r="R15" s="11">
        <f t="shared" si="11"/>
        <v>0.16800000000000001</v>
      </c>
      <c r="S15" s="11">
        <f t="shared" si="11"/>
        <v>0.193</v>
      </c>
    </row>
    <row r="16" spans="1:19" s="7" customFormat="1" ht="14.25" customHeight="1" x14ac:dyDescent="0.4">
      <c r="A16" s="86" t="s">
        <v>29</v>
      </c>
      <c r="B16" s="87"/>
      <c r="C16" s="87"/>
      <c r="D16" s="87"/>
      <c r="E16" s="47">
        <f t="shared" ref="E16:J16" si="12">E15/E13</f>
        <v>1</v>
      </c>
      <c r="F16" s="47">
        <f t="shared" si="12"/>
        <v>0.99975006248437892</v>
      </c>
      <c r="G16" s="47">
        <f t="shared" si="12"/>
        <v>0.92307692307692313</v>
      </c>
      <c r="H16" s="47">
        <f t="shared" si="12"/>
        <v>0.94117647058823528</v>
      </c>
      <c r="I16" s="47">
        <f t="shared" si="12"/>
        <v>0.95238095238095233</v>
      </c>
      <c r="J16" s="48">
        <f t="shared" si="12"/>
        <v>0.96</v>
      </c>
      <c r="L16" s="18"/>
      <c r="M16" s="18"/>
      <c r="N16" s="18"/>
      <c r="O16" s="18"/>
      <c r="P16" s="18"/>
      <c r="Q16" s="18"/>
      <c r="R16" s="18"/>
      <c r="S16" s="18"/>
    </row>
    <row r="17" spans="1:19" s="7" customFormat="1" ht="14.25" customHeight="1" x14ac:dyDescent="0.4">
      <c r="A17" s="95" t="s">
        <v>38</v>
      </c>
      <c r="B17" s="96"/>
      <c r="C17" s="41">
        <f t="shared" ref="C17:E18" si="13">(C13-B13)/ABS(B13)</f>
        <v>0.90004050222762255</v>
      </c>
      <c r="D17" s="41">
        <f t="shared" si="13"/>
        <v>0.47369542974079126</v>
      </c>
      <c r="E17" s="41">
        <f t="shared" si="13"/>
        <v>1.8929325657418925</v>
      </c>
      <c r="F17" s="41">
        <f>(F13-E13)/ABS(E13)</f>
        <v>3.0009999999999999</v>
      </c>
      <c r="G17" s="41">
        <f t="shared" ref="G17:J19" si="14">(G13-F13)/ABS(F13)</f>
        <v>0.62459385153711577</v>
      </c>
      <c r="H17" s="41">
        <f t="shared" si="14"/>
        <v>0.30769230769230771</v>
      </c>
      <c r="I17" s="41">
        <f t="shared" si="14"/>
        <v>0.23529411764705882</v>
      </c>
      <c r="J17" s="42">
        <f t="shared" si="14"/>
        <v>0.19047619047619047</v>
      </c>
      <c r="L17" s="63"/>
      <c r="M17" s="63"/>
      <c r="N17" s="63"/>
      <c r="O17" s="63"/>
      <c r="P17" s="63"/>
      <c r="Q17" s="63"/>
      <c r="R17" s="63"/>
      <c r="S17" s="2"/>
    </row>
    <row r="18" spans="1:19" s="7" customFormat="1" ht="14.25" customHeight="1" x14ac:dyDescent="0.4">
      <c r="A18" s="95" t="s">
        <v>36</v>
      </c>
      <c r="B18" s="96"/>
      <c r="C18" s="41">
        <f t="shared" si="13"/>
        <v>0.90004050222762255</v>
      </c>
      <c r="D18" s="41">
        <f t="shared" si="13"/>
        <v>0.47369542974079126</v>
      </c>
      <c r="E18" s="41">
        <f t="shared" si="13"/>
        <v>0</v>
      </c>
      <c r="F18" s="41">
        <f>(F14-E14)/ABS(E14)</f>
        <v>-0.99710706743425814</v>
      </c>
      <c r="G18" s="41">
        <f t="shared" si="14"/>
        <v>499</v>
      </c>
      <c r="H18" s="41">
        <f t="shared" si="14"/>
        <v>0</v>
      </c>
      <c r="I18" s="41">
        <f t="shared" si="14"/>
        <v>0</v>
      </c>
      <c r="J18" s="42">
        <f t="shared" si="14"/>
        <v>0</v>
      </c>
      <c r="L18" s="18"/>
      <c r="M18" s="18"/>
      <c r="N18" s="18"/>
      <c r="O18" s="18"/>
      <c r="P18" s="18"/>
      <c r="Q18" s="18"/>
      <c r="R18" s="18"/>
      <c r="S18" s="18"/>
    </row>
    <row r="19" spans="1:19" s="7" customFormat="1" ht="14.25" customHeight="1" x14ac:dyDescent="0.4">
      <c r="A19" s="95" t="s">
        <v>52</v>
      </c>
      <c r="B19" s="102"/>
      <c r="C19" s="102"/>
      <c r="D19" s="102"/>
      <c r="E19" s="96"/>
      <c r="F19" s="41">
        <f>(F15-E15)/ABS(E15)</f>
        <v>3</v>
      </c>
      <c r="G19" s="41">
        <f t="shared" si="14"/>
        <v>0.5</v>
      </c>
      <c r="H19" s="41">
        <f t="shared" si="14"/>
        <v>0.33333333333333331</v>
      </c>
      <c r="I19" s="41">
        <f t="shared" si="14"/>
        <v>0.25</v>
      </c>
      <c r="J19" s="42">
        <f t="shared" si="14"/>
        <v>0.2</v>
      </c>
      <c r="L19" s="63"/>
      <c r="M19" s="66"/>
      <c r="N19" s="67"/>
      <c r="O19" s="67"/>
      <c r="P19" s="67"/>
      <c r="Q19" s="67"/>
      <c r="R19" s="67"/>
      <c r="S19" s="2"/>
    </row>
    <row r="20" spans="1:19" s="7" customFormat="1" ht="14.25" customHeight="1" x14ac:dyDescent="0.4">
      <c r="A20" s="50" t="s">
        <v>39</v>
      </c>
      <c r="B20" s="47">
        <f t="shared" ref="B20:J22" si="15">B13/B6</f>
        <v>4.3895743112084092E-4</v>
      </c>
      <c r="C20" s="47">
        <f t="shared" si="15"/>
        <v>8.6478655227416443E-4</v>
      </c>
      <c r="D20" s="47">
        <f t="shared" si="15"/>
        <v>1.3232169587362407E-3</v>
      </c>
      <c r="E20" s="47">
        <f t="shared" si="15"/>
        <v>3.3333333333333335E-3</v>
      </c>
      <c r="F20" s="47">
        <f t="shared" si="15"/>
        <v>1.176764705882353E-2</v>
      </c>
      <c r="G20" s="47">
        <f t="shared" si="15"/>
        <v>1.8055555555555554E-2</v>
      </c>
      <c r="H20" s="47">
        <f t="shared" si="15"/>
        <v>2.2368421052631579E-2</v>
      </c>
      <c r="I20" s="47">
        <f t="shared" si="15"/>
        <v>2.6923076923076925E-2</v>
      </c>
      <c r="J20" s="48">
        <f t="shared" si="15"/>
        <v>3.125E-2</v>
      </c>
      <c r="L20" s="67"/>
      <c r="M20" s="67"/>
      <c r="N20" s="70"/>
      <c r="O20" s="70"/>
      <c r="P20" s="70"/>
      <c r="Q20" s="70"/>
      <c r="R20" s="70"/>
      <c r="S20" s="2"/>
    </row>
    <row r="21" spans="1:19" s="7" customFormat="1" ht="14.25" customHeight="1" x14ac:dyDescent="0.4">
      <c r="A21" s="50" t="s">
        <v>40</v>
      </c>
      <c r="B21" s="47">
        <f t="shared" si="15"/>
        <v>4.3895743112084092E-4</v>
      </c>
      <c r="C21" s="47">
        <f t="shared" si="15"/>
        <v>8.6478655227416443E-4</v>
      </c>
      <c r="D21" s="47">
        <f t="shared" si="15"/>
        <v>1.3232169587362407E-3</v>
      </c>
      <c r="E21" s="47">
        <f t="shared" si="15"/>
        <v>1.2345357142857143E-3</v>
      </c>
      <c r="F21" s="47">
        <f t="shared" si="15"/>
        <v>3.5714285714285714E-6</v>
      </c>
      <c r="G21" s="47">
        <f t="shared" si="15"/>
        <v>1.7857142857142857E-3</v>
      </c>
      <c r="H21" s="47">
        <f t="shared" si="15"/>
        <v>1.7857142857142857E-3</v>
      </c>
      <c r="I21" s="47">
        <f t="shared" si="15"/>
        <v>1.7857142857142857E-3</v>
      </c>
      <c r="J21" s="48">
        <f t="shared" si="15"/>
        <v>1.7857142857142857E-3</v>
      </c>
      <c r="L21" s="2"/>
      <c r="M21" s="2"/>
      <c r="N21" s="2"/>
      <c r="O21" s="2"/>
      <c r="P21" s="2"/>
      <c r="Q21" s="2"/>
      <c r="R21" s="2"/>
      <c r="S21" s="2"/>
    </row>
    <row r="22" spans="1:19" s="7" customFormat="1" ht="14.25" customHeight="1" thickBot="1" x14ac:dyDescent="0.45">
      <c r="A22" s="93" t="s">
        <v>53</v>
      </c>
      <c r="B22" s="97"/>
      <c r="C22" s="97"/>
      <c r="D22" s="94"/>
      <c r="E22" s="51">
        <f t="shared" si="15"/>
        <v>0.05</v>
      </c>
      <c r="F22" s="51">
        <f t="shared" si="15"/>
        <v>6.6666666666666666E-2</v>
      </c>
      <c r="G22" s="51">
        <f t="shared" si="15"/>
        <v>7.4999999999999997E-2</v>
      </c>
      <c r="H22" s="51">
        <f t="shared" si="15"/>
        <v>0.08</v>
      </c>
      <c r="I22" s="51">
        <f t="shared" si="15"/>
        <v>9.0909090909090912E-2</v>
      </c>
      <c r="J22" s="52">
        <f t="shared" si="15"/>
        <v>0.1</v>
      </c>
      <c r="L22" s="2"/>
      <c r="M22" s="2"/>
      <c r="N22" s="2"/>
      <c r="O22" s="2"/>
      <c r="P22" s="2"/>
      <c r="Q22" s="2"/>
      <c r="R22" s="2"/>
      <c r="S22" s="2"/>
    </row>
    <row r="23" spans="1:19" ht="22.5" customHeight="1" x14ac:dyDescent="0.4">
      <c r="A23" s="82" t="s">
        <v>20</v>
      </c>
      <c r="B23" s="53">
        <v>-985053</v>
      </c>
      <c r="C23" s="53">
        <v>-2370748</v>
      </c>
      <c r="D23" s="53">
        <v>-3036121</v>
      </c>
      <c r="E23" s="53">
        <f t="shared" ref="E23:J23" si="16">E13*90%</f>
        <v>90000</v>
      </c>
      <c r="F23" s="53">
        <f t="shared" si="16"/>
        <v>360090</v>
      </c>
      <c r="G23" s="53">
        <f t="shared" si="16"/>
        <v>585000</v>
      </c>
      <c r="H23" s="53">
        <f t="shared" si="16"/>
        <v>765000</v>
      </c>
      <c r="I23" s="53">
        <f t="shared" si="16"/>
        <v>945000</v>
      </c>
      <c r="J23" s="54">
        <f t="shared" si="16"/>
        <v>1125000</v>
      </c>
    </row>
    <row r="24" spans="1:19" s="18" customFormat="1" ht="14.25" customHeight="1" x14ac:dyDescent="0.4">
      <c r="A24" s="56" t="s">
        <v>42</v>
      </c>
      <c r="B24" s="57">
        <f>B23/B6</f>
        <v>-3.5026029517851574E-2</v>
      </c>
      <c r="C24" s="57">
        <f t="shared" ref="C24:J24" si="17">C23/C6</f>
        <v>-8.7405823210729483E-2</v>
      </c>
      <c r="D24" s="57">
        <f t="shared" si="17"/>
        <v>-0.11622202667212179</v>
      </c>
      <c r="E24" s="57">
        <f t="shared" si="17"/>
        <v>3.0000000000000001E-3</v>
      </c>
      <c r="F24" s="57">
        <f t="shared" si="17"/>
        <v>1.0590882352941176E-2</v>
      </c>
      <c r="G24" s="57">
        <f t="shared" si="17"/>
        <v>1.6250000000000001E-2</v>
      </c>
      <c r="H24" s="57">
        <f t="shared" si="17"/>
        <v>2.013157894736842E-2</v>
      </c>
      <c r="I24" s="57">
        <f t="shared" si="17"/>
        <v>2.4230769230769229E-2</v>
      </c>
      <c r="J24" s="58">
        <f t="shared" si="17"/>
        <v>2.8125000000000001E-2</v>
      </c>
      <c r="L24" s="19"/>
      <c r="M24" s="19"/>
      <c r="N24" s="19"/>
      <c r="O24" s="19"/>
      <c r="P24" s="19"/>
      <c r="Q24" s="19"/>
      <c r="R24" s="19"/>
      <c r="S24" s="19"/>
    </row>
    <row r="25" spans="1:19" s="18" customFormat="1" ht="14.25" customHeight="1" thickBot="1" x14ac:dyDescent="0.45">
      <c r="A25" s="93" t="s">
        <v>43</v>
      </c>
      <c r="B25" s="94"/>
      <c r="C25" s="59">
        <f t="shared" ref="C25:J25" si="18">(C23-B23)/ABS(B23)</f>
        <v>-1.4067212627137828</v>
      </c>
      <c r="D25" s="59">
        <f t="shared" si="18"/>
        <v>-0.28065952180493248</v>
      </c>
      <c r="E25" s="59">
        <f t="shared" si="18"/>
        <v>1.0296430873473092</v>
      </c>
      <c r="F25" s="59">
        <f t="shared" si="18"/>
        <v>3.0009999999999999</v>
      </c>
      <c r="G25" s="59">
        <f t="shared" si="18"/>
        <v>0.62459385153711577</v>
      </c>
      <c r="H25" s="59">
        <f t="shared" si="18"/>
        <v>0.30769230769230771</v>
      </c>
      <c r="I25" s="59">
        <f t="shared" si="18"/>
        <v>0.23529411764705882</v>
      </c>
      <c r="J25" s="60">
        <f t="shared" si="18"/>
        <v>0.19047619047619047</v>
      </c>
      <c r="L25" s="19"/>
      <c r="M25" s="19"/>
      <c r="N25" s="19"/>
      <c r="O25" s="19"/>
      <c r="P25" s="19"/>
      <c r="Q25" s="19"/>
      <c r="R25" s="19"/>
      <c r="S25" s="19"/>
    </row>
    <row r="26" spans="1:19" ht="22.5" customHeight="1" x14ac:dyDescent="0.4">
      <c r="A26" s="82" t="s">
        <v>12</v>
      </c>
      <c r="B26" s="32">
        <f>6180000+960000</f>
        <v>7140000</v>
      </c>
      <c r="C26" s="31">
        <f>5880000+960000</f>
        <v>6840000</v>
      </c>
      <c r="D26" s="31">
        <f>5530000+960000</f>
        <v>6490000</v>
      </c>
      <c r="E26" s="31">
        <v>6940000</v>
      </c>
      <c r="F26" s="31">
        <v>7045000</v>
      </c>
      <c r="G26" s="31">
        <v>7150000</v>
      </c>
      <c r="H26" s="31">
        <v>7260000</v>
      </c>
      <c r="I26" s="31">
        <v>7370000</v>
      </c>
      <c r="J26" s="45">
        <v>7370000</v>
      </c>
      <c r="L26" s="19"/>
      <c r="M26" s="19"/>
      <c r="N26" s="19"/>
      <c r="O26" s="19"/>
      <c r="P26" s="19"/>
      <c r="Q26" s="19"/>
      <c r="R26" s="19"/>
      <c r="S26" s="19"/>
    </row>
    <row r="27" spans="1:19" s="18" customFormat="1" ht="14.25" customHeight="1" thickBot="1" x14ac:dyDescent="0.45">
      <c r="A27" s="61" t="s">
        <v>44</v>
      </c>
      <c r="B27" s="62"/>
      <c r="C27" s="51">
        <f t="shared" ref="C27:J27" si="19">(C26-B26)/ABS(B26)</f>
        <v>-4.2016806722689079E-2</v>
      </c>
      <c r="D27" s="51">
        <f t="shared" si="19"/>
        <v>-5.1169590643274851E-2</v>
      </c>
      <c r="E27" s="51">
        <f t="shared" si="19"/>
        <v>6.9337442218798145E-2</v>
      </c>
      <c r="F27" s="51">
        <f t="shared" si="19"/>
        <v>1.5129682997118156E-2</v>
      </c>
      <c r="G27" s="51">
        <f t="shared" si="19"/>
        <v>1.4904187366926898E-2</v>
      </c>
      <c r="H27" s="51">
        <f t="shared" si="19"/>
        <v>1.5384615384615385E-2</v>
      </c>
      <c r="I27" s="51">
        <f t="shared" si="19"/>
        <v>1.5151515151515152E-2</v>
      </c>
      <c r="J27" s="52">
        <f t="shared" si="19"/>
        <v>0</v>
      </c>
      <c r="L27" s="2"/>
      <c r="M27" s="2"/>
      <c r="N27" s="2"/>
      <c r="O27" s="2"/>
      <c r="P27" s="2"/>
      <c r="Q27" s="2"/>
      <c r="R27" s="2"/>
      <c r="S27" s="2"/>
    </row>
    <row r="28" spans="1:19" ht="22.5" customHeight="1" x14ac:dyDescent="0.4">
      <c r="A28" s="82" t="s">
        <v>13</v>
      </c>
      <c r="B28" s="32">
        <v>1206955</v>
      </c>
      <c r="C28" s="31">
        <v>868132</v>
      </c>
      <c r="D28" s="31">
        <v>493354</v>
      </c>
      <c r="E28" s="31">
        <f>D28+638550</f>
        <v>1131904</v>
      </c>
      <c r="F28" s="31">
        <f>E28</f>
        <v>1131904</v>
      </c>
      <c r="G28" s="31">
        <f>F28</f>
        <v>1131904</v>
      </c>
      <c r="H28" s="31">
        <f>G28</f>
        <v>1131904</v>
      </c>
      <c r="I28" s="31">
        <f>H28</f>
        <v>1131904</v>
      </c>
      <c r="J28" s="45">
        <f>I28</f>
        <v>1131904</v>
      </c>
    </row>
    <row r="29" spans="1:19" s="18" customFormat="1" ht="14.25" customHeight="1" thickBot="1" x14ac:dyDescent="0.45">
      <c r="A29" s="61" t="s">
        <v>45</v>
      </c>
      <c r="B29" s="62"/>
      <c r="C29" s="51">
        <f t="shared" ref="C29:J29" si="20">(C28-B28)/ABS(B28)</f>
        <v>-0.28072546200976839</v>
      </c>
      <c r="D29" s="51">
        <f t="shared" si="20"/>
        <v>-0.43170623822183724</v>
      </c>
      <c r="E29" s="51">
        <f t="shared" si="20"/>
        <v>1.2943038872695873</v>
      </c>
      <c r="F29" s="51">
        <f t="shared" si="20"/>
        <v>0</v>
      </c>
      <c r="G29" s="51">
        <f t="shared" si="20"/>
        <v>0</v>
      </c>
      <c r="H29" s="51">
        <f t="shared" si="20"/>
        <v>0</v>
      </c>
      <c r="I29" s="51">
        <f t="shared" si="20"/>
        <v>0</v>
      </c>
      <c r="J29" s="52">
        <f t="shared" si="20"/>
        <v>0</v>
      </c>
      <c r="L29" s="2"/>
      <c r="M29" s="2"/>
      <c r="N29" s="2"/>
      <c r="O29" s="2"/>
      <c r="P29" s="2"/>
      <c r="Q29" s="2"/>
      <c r="R29" s="2"/>
      <c r="S29" s="2"/>
    </row>
    <row r="30" spans="1:19" ht="22.5" customHeight="1" x14ac:dyDescent="0.4">
      <c r="A30" s="83" t="s">
        <v>14</v>
      </c>
      <c r="B30" s="64">
        <f t="shared" ref="B30:G30" si="21">B13+B26+B28</f>
        <v>8359300</v>
      </c>
      <c r="C30" s="64">
        <f t="shared" si="21"/>
        <v>7731588</v>
      </c>
      <c r="D30" s="64">
        <f t="shared" si="21"/>
        <v>7017921</v>
      </c>
      <c r="E30" s="64">
        <f t="shared" si="21"/>
        <v>8171904</v>
      </c>
      <c r="F30" s="64">
        <f t="shared" si="21"/>
        <v>8577004</v>
      </c>
      <c r="G30" s="64">
        <f t="shared" si="21"/>
        <v>8931904</v>
      </c>
      <c r="H30" s="64">
        <f>+H13+H26+H28</f>
        <v>9241904</v>
      </c>
      <c r="I30" s="64">
        <f>+I13+I26+I28</f>
        <v>9551904</v>
      </c>
      <c r="J30" s="65">
        <f>+J13+J26+J28</f>
        <v>9751904</v>
      </c>
    </row>
    <row r="31" spans="1:19" ht="14.25" customHeight="1" x14ac:dyDescent="0.4">
      <c r="A31" s="103" t="s">
        <v>32</v>
      </c>
      <c r="B31" s="104"/>
      <c r="C31" s="104"/>
      <c r="D31" s="124"/>
      <c r="E31" s="125"/>
      <c r="F31" s="68">
        <f>TRUNC((F30-$E$30)/ABS($E$30),3)</f>
        <v>4.9000000000000002E-2</v>
      </c>
      <c r="G31" s="68">
        <f>TRUNC((G30-$E$30)/ABS($E$30),3)</f>
        <v>9.2999999999999999E-2</v>
      </c>
      <c r="H31" s="68">
        <f>TRUNC((H30-$E$30)/ABS($E$30),3)</f>
        <v>0.13</v>
      </c>
      <c r="I31" s="68">
        <f>TRUNC((I30-$E$30)/ABS($E$30),3)</f>
        <v>0.16800000000000001</v>
      </c>
      <c r="J31" s="69">
        <f>TRUNC((J30-$E$30)/ABS($E$30),3)</f>
        <v>0.193</v>
      </c>
    </row>
    <row r="32" spans="1:19" ht="14.25" customHeight="1" thickBot="1" x14ac:dyDescent="0.45">
      <c r="A32" s="105"/>
      <c r="B32" s="106"/>
      <c r="C32" s="106"/>
      <c r="D32" s="106"/>
      <c r="E32" s="107"/>
      <c r="F32" s="107"/>
      <c r="G32" s="71" t="s">
        <v>30</v>
      </c>
      <c r="H32" s="71">
        <f>H31/3</f>
        <v>4.3333333333333335E-2</v>
      </c>
      <c r="I32" s="71" t="s">
        <v>31</v>
      </c>
      <c r="J32" s="72">
        <f>J31/5</f>
        <v>3.8600000000000002E-2</v>
      </c>
    </row>
    <row r="33" spans="1:19" ht="22.5" customHeight="1" thickBot="1" x14ac:dyDescent="0.45">
      <c r="A33" s="108" t="s">
        <v>23</v>
      </c>
      <c r="B33" s="109"/>
      <c r="C33" s="109"/>
      <c r="D33" s="110"/>
      <c r="E33" s="73">
        <v>23650000</v>
      </c>
      <c r="F33" s="111"/>
      <c r="G33" s="112"/>
      <c r="H33" s="112"/>
      <c r="I33" s="112"/>
      <c r="J33" s="113"/>
    </row>
    <row r="34" spans="1:19" ht="22.5" customHeight="1" thickBot="1" x14ac:dyDescent="0.45">
      <c r="A34" s="84" t="s">
        <v>24</v>
      </c>
      <c r="B34" s="73">
        <v>10</v>
      </c>
      <c r="C34" s="73">
        <v>10</v>
      </c>
      <c r="D34" s="73">
        <v>10</v>
      </c>
      <c r="E34" s="73">
        <v>10</v>
      </c>
      <c r="F34" s="73">
        <v>10</v>
      </c>
      <c r="G34" s="73">
        <v>10</v>
      </c>
      <c r="H34" s="73">
        <v>10</v>
      </c>
      <c r="I34" s="73">
        <v>10</v>
      </c>
      <c r="J34" s="74">
        <v>10</v>
      </c>
    </row>
    <row r="35" spans="1:19" s="19" customFormat="1" ht="22.5" customHeight="1" x14ac:dyDescent="0.4">
      <c r="A35" s="82" t="s">
        <v>25</v>
      </c>
      <c r="B35" s="75">
        <f t="shared" ref="B35:J35" si="22">B30/B34</f>
        <v>835930</v>
      </c>
      <c r="C35" s="75">
        <f t="shared" si="22"/>
        <v>773158.8</v>
      </c>
      <c r="D35" s="75">
        <f t="shared" si="22"/>
        <v>701792.1</v>
      </c>
      <c r="E35" s="75">
        <f t="shared" si="22"/>
        <v>817190.40000000002</v>
      </c>
      <c r="F35" s="75">
        <f t="shared" si="22"/>
        <v>857700.4</v>
      </c>
      <c r="G35" s="75">
        <f t="shared" si="22"/>
        <v>893190.4</v>
      </c>
      <c r="H35" s="75">
        <f t="shared" si="22"/>
        <v>924190.4</v>
      </c>
      <c r="I35" s="75">
        <f t="shared" si="22"/>
        <v>955190.4</v>
      </c>
      <c r="J35" s="76">
        <f t="shared" si="22"/>
        <v>975190.4</v>
      </c>
      <c r="L35" s="2"/>
      <c r="M35" s="2"/>
      <c r="N35" s="2"/>
      <c r="O35" s="2"/>
      <c r="P35" s="2"/>
      <c r="Q35" s="2"/>
      <c r="R35" s="2"/>
      <c r="S35" s="2"/>
    </row>
    <row r="36" spans="1:19" s="19" customFormat="1" ht="14.25" customHeight="1" x14ac:dyDescent="0.4">
      <c r="A36" s="114" t="s">
        <v>27</v>
      </c>
      <c r="B36" s="115"/>
      <c r="C36" s="115"/>
      <c r="D36" s="115"/>
      <c r="E36" s="127"/>
      <c r="F36" s="77">
        <f>TRUNC((F35-$E$35)/ABS($E$35),3)</f>
        <v>4.9000000000000002E-2</v>
      </c>
      <c r="G36" s="77">
        <f>TRUNC((G35-$E$35)/ABS($E$35),3)</f>
        <v>9.2999999999999999E-2</v>
      </c>
      <c r="H36" s="77">
        <f>TRUNC((H35-$E$35)/ABS($E$35),3)</f>
        <v>0.13</v>
      </c>
      <c r="I36" s="77">
        <f>TRUNC((I35-$E$35)/ABS($E$35),3)</f>
        <v>0.16800000000000001</v>
      </c>
      <c r="J36" s="78">
        <f>TRUNC((J35-$E$35)/ABS($E$35),3)</f>
        <v>0.193</v>
      </c>
      <c r="L36" s="2"/>
      <c r="M36" s="2"/>
      <c r="N36" s="2"/>
      <c r="O36" s="2"/>
      <c r="P36" s="2"/>
      <c r="Q36" s="2"/>
      <c r="R36" s="2"/>
      <c r="S36" s="2"/>
    </row>
    <row r="37" spans="1:19" s="19" customFormat="1" ht="14.25" customHeight="1" thickBot="1" x14ac:dyDescent="0.45">
      <c r="A37" s="116"/>
      <c r="B37" s="117"/>
      <c r="C37" s="117"/>
      <c r="D37" s="117"/>
      <c r="E37" s="126"/>
      <c r="F37" s="118"/>
      <c r="G37" s="79" t="s">
        <v>30</v>
      </c>
      <c r="H37" s="79">
        <f>H36/3</f>
        <v>4.3333333333333335E-2</v>
      </c>
      <c r="I37" s="79" t="s">
        <v>31</v>
      </c>
      <c r="J37" s="80">
        <f>J36/5</f>
        <v>3.8600000000000002E-2</v>
      </c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4">
      <c r="A38" s="12"/>
      <c r="B38" s="13"/>
      <c r="C38" s="14"/>
      <c r="D38" s="14"/>
      <c r="E38" s="1"/>
      <c r="F38" s="1"/>
      <c r="G38" s="1"/>
      <c r="H38" s="1"/>
      <c r="I38" s="1"/>
    </row>
    <row r="39" spans="1:19" ht="22.5" customHeight="1" x14ac:dyDescent="0.4">
      <c r="A39" s="119" t="s">
        <v>16</v>
      </c>
      <c r="B39" s="15" t="s">
        <v>8</v>
      </c>
      <c r="C39" s="120"/>
      <c r="D39" s="120"/>
      <c r="E39" s="120"/>
      <c r="F39" s="120"/>
      <c r="G39" s="120"/>
      <c r="H39" s="120"/>
      <c r="I39" s="120"/>
    </row>
    <row r="40" spans="1:19" ht="22.5" customHeight="1" x14ac:dyDescent="0.4">
      <c r="A40" s="119"/>
      <c r="B40" s="15" t="s">
        <v>11</v>
      </c>
      <c r="C40" s="120"/>
      <c r="D40" s="120"/>
      <c r="E40" s="120"/>
      <c r="F40" s="120"/>
      <c r="G40" s="120"/>
      <c r="H40" s="120"/>
      <c r="I40" s="120"/>
    </row>
    <row r="41" spans="1:19" ht="22.5" customHeight="1" x14ac:dyDescent="0.4">
      <c r="A41" s="119"/>
      <c r="B41" s="15" t="s">
        <v>26</v>
      </c>
      <c r="C41" s="120"/>
      <c r="D41" s="120"/>
      <c r="E41" s="120"/>
      <c r="F41" s="120"/>
      <c r="G41" s="120"/>
      <c r="H41" s="120"/>
      <c r="I41" s="120"/>
    </row>
    <row r="42" spans="1:19" ht="22.5" customHeight="1" x14ac:dyDescent="0.4">
      <c r="A42" s="119"/>
      <c r="B42" s="15" t="s">
        <v>12</v>
      </c>
      <c r="C42" s="121"/>
      <c r="D42" s="122"/>
      <c r="E42" s="122"/>
      <c r="F42" s="122"/>
      <c r="G42" s="122"/>
      <c r="H42" s="122"/>
      <c r="I42" s="123"/>
    </row>
    <row r="43" spans="1:19" ht="22.5" customHeight="1" x14ac:dyDescent="0.4">
      <c r="A43" s="119"/>
      <c r="B43" s="15" t="s">
        <v>13</v>
      </c>
      <c r="C43" s="120"/>
      <c r="D43" s="120"/>
      <c r="E43" s="120"/>
      <c r="F43" s="120"/>
      <c r="G43" s="120"/>
      <c r="H43" s="120"/>
      <c r="I43" s="120"/>
    </row>
    <row r="44" spans="1:19" ht="22.5" customHeight="1" x14ac:dyDescent="0.4">
      <c r="A44" s="119"/>
      <c r="B44" s="15" t="s">
        <v>21</v>
      </c>
      <c r="C44" s="120"/>
      <c r="D44" s="120"/>
      <c r="E44" s="120"/>
      <c r="F44" s="120"/>
      <c r="G44" s="120"/>
      <c r="H44" s="120"/>
      <c r="I44" s="120"/>
    </row>
    <row r="45" spans="1:19" ht="22.5" customHeight="1" x14ac:dyDescent="0.4">
      <c r="A45" s="119"/>
      <c r="B45" s="15" t="s">
        <v>22</v>
      </c>
      <c r="C45" s="120"/>
      <c r="D45" s="120"/>
      <c r="E45" s="120"/>
      <c r="F45" s="120"/>
      <c r="G45" s="120"/>
      <c r="H45" s="120"/>
      <c r="I45" s="120"/>
    </row>
    <row r="46" spans="1:19" ht="43.5" customHeight="1" x14ac:dyDescent="0.4">
      <c r="A46" s="7"/>
      <c r="B46" s="13"/>
      <c r="C46" s="16"/>
      <c r="D46" s="16"/>
      <c r="E46" s="16"/>
      <c r="F46" s="16"/>
      <c r="G46" s="16"/>
      <c r="H46" s="17"/>
      <c r="I46" s="17"/>
    </row>
  </sheetData>
  <mergeCells count="32">
    <mergeCell ref="A39:A45"/>
    <mergeCell ref="C39:I39"/>
    <mergeCell ref="C40:I40"/>
    <mergeCell ref="C41:I41"/>
    <mergeCell ref="C42:I42"/>
    <mergeCell ref="C43:I43"/>
    <mergeCell ref="C44:I44"/>
    <mergeCell ref="C45:I45"/>
    <mergeCell ref="A31:D32"/>
    <mergeCell ref="E32:F32"/>
    <mergeCell ref="A33:D33"/>
    <mergeCell ref="F33:J33"/>
    <mergeCell ref="A36:D37"/>
    <mergeCell ref="E37:F37"/>
    <mergeCell ref="A25:B25"/>
    <mergeCell ref="A10:B10"/>
    <mergeCell ref="A11:B11"/>
    <mergeCell ref="A12:E12"/>
    <mergeCell ref="L12:M12"/>
    <mergeCell ref="A15:D15"/>
    <mergeCell ref="L15:M15"/>
    <mergeCell ref="A16:D16"/>
    <mergeCell ref="A17:B17"/>
    <mergeCell ref="A18:B18"/>
    <mergeCell ref="A19:E19"/>
    <mergeCell ref="A22:D22"/>
    <mergeCell ref="A9:D9"/>
    <mergeCell ref="A1:D1"/>
    <mergeCell ref="E1:I1"/>
    <mergeCell ref="A2:J2"/>
    <mergeCell ref="L2:S2"/>
    <mergeCell ref="A8:D8"/>
  </mergeCells>
  <phoneticPr fontId="2"/>
  <printOptions horizontalCentered="1" verticalCentered="1"/>
  <pageMargins left="0" right="0" top="0" bottom="0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4B99-BEF9-4E76-B545-B1AF39A1845F}">
  <sheetPr>
    <tabColor theme="5" tint="0.79998168889431442"/>
  </sheetPr>
  <dimension ref="A1:S46"/>
  <sheetViews>
    <sheetView showGridLines="0" zoomScale="106" zoomScaleNormal="106" zoomScaleSheetLayoutView="100" workbookViewId="0">
      <selection activeCell="A30" sqref="A30:J37"/>
    </sheetView>
  </sheetViews>
  <sheetFormatPr defaultRowHeight="23.1" customHeight="1" x14ac:dyDescent="0.4"/>
  <cols>
    <col min="1" max="1" width="36.625" style="18" customWidth="1"/>
    <col min="2" max="4" width="12.875" style="2" customWidth="1"/>
    <col min="5" max="10" width="13" style="2" customWidth="1"/>
    <col min="11" max="11" width="9" style="2"/>
    <col min="12" max="12" width="27" style="2" customWidth="1"/>
    <col min="13" max="19" width="16.75" style="2" customWidth="1"/>
    <col min="20" max="16384" width="9" style="2"/>
  </cols>
  <sheetData>
    <row r="1" spans="1:19" ht="23.1" customHeight="1" x14ac:dyDescent="0.4">
      <c r="A1" s="88" t="str">
        <f>[1]初期設定!C4</f>
        <v>　</v>
      </c>
      <c r="B1" s="88"/>
      <c r="C1" s="88"/>
      <c r="D1" s="88"/>
      <c r="E1" s="89"/>
      <c r="F1" s="89"/>
      <c r="G1" s="89"/>
      <c r="H1" s="89"/>
      <c r="I1" s="89"/>
    </row>
    <row r="2" spans="1:19" ht="23.1" customHeight="1" x14ac:dyDescent="0.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L2" s="90" t="s">
        <v>48</v>
      </c>
      <c r="M2" s="90"/>
      <c r="N2" s="90"/>
      <c r="O2" s="90"/>
      <c r="P2" s="90"/>
      <c r="Q2" s="90"/>
      <c r="R2" s="90"/>
      <c r="S2" s="90"/>
    </row>
    <row r="3" spans="1:19" ht="23.1" customHeight="1" thickBo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9" ht="38.25" customHeight="1" x14ac:dyDescent="0.4">
      <c r="A4" s="20"/>
      <c r="B4" s="21" t="s">
        <v>0</v>
      </c>
      <c r="C4" s="22" t="s">
        <v>1</v>
      </c>
      <c r="D4" s="23" t="s">
        <v>33</v>
      </c>
      <c r="E4" s="24" t="s">
        <v>34</v>
      </c>
      <c r="F4" s="25" t="s">
        <v>2</v>
      </c>
      <c r="G4" s="25" t="s">
        <v>3</v>
      </c>
      <c r="H4" s="25" t="s">
        <v>4</v>
      </c>
      <c r="I4" s="25" t="s">
        <v>5</v>
      </c>
      <c r="J4" s="26" t="s">
        <v>6</v>
      </c>
      <c r="M4" s="4" t="str">
        <f t="shared" ref="M4:S6" si="0">D4</f>
        <v>直近の決算年度</v>
      </c>
      <c r="N4" s="4" t="str">
        <f t="shared" si="0"/>
        <v>補助事業終了年度[基準年度]</v>
      </c>
      <c r="O4" s="4" t="str">
        <f t="shared" si="0"/>
        <v>1年後</v>
      </c>
      <c r="P4" s="4" t="str">
        <f t="shared" si="0"/>
        <v>2年後</v>
      </c>
      <c r="Q4" s="4" t="str">
        <f t="shared" si="0"/>
        <v>3年後</v>
      </c>
      <c r="R4" s="4" t="str">
        <f t="shared" si="0"/>
        <v>4年後</v>
      </c>
      <c r="S4" s="4" t="str">
        <f t="shared" si="0"/>
        <v>5年後</v>
      </c>
    </row>
    <row r="5" spans="1:19" ht="18.75" customHeight="1" thickBot="1" x14ac:dyDescent="0.45">
      <c r="A5" s="27" t="s">
        <v>7</v>
      </c>
      <c r="B5" s="28">
        <f>DATE(YEAR(C5)-1,MONTH(C5),DAY(C5))</f>
        <v>43525</v>
      </c>
      <c r="C5" s="29">
        <f>DATE(YEAR(D5)-1,MONTH(D5),DAY(D5))</f>
        <v>43891</v>
      </c>
      <c r="D5" s="81">
        <v>44256</v>
      </c>
      <c r="E5" s="29">
        <f t="shared" ref="E5:J5" si="1">DATE(YEAR(D5)+1,MONTH(D5),DAY(D5))</f>
        <v>44621</v>
      </c>
      <c r="F5" s="29">
        <f t="shared" si="1"/>
        <v>44986</v>
      </c>
      <c r="G5" s="29">
        <f t="shared" si="1"/>
        <v>45352</v>
      </c>
      <c r="H5" s="29">
        <f t="shared" si="1"/>
        <v>45717</v>
      </c>
      <c r="I5" s="29">
        <f t="shared" si="1"/>
        <v>46082</v>
      </c>
      <c r="J5" s="30">
        <f t="shared" si="1"/>
        <v>46447</v>
      </c>
      <c r="L5" s="2" t="s">
        <v>7</v>
      </c>
      <c r="M5" s="5">
        <f t="shared" si="0"/>
        <v>44256</v>
      </c>
      <c r="N5" s="5">
        <f t="shared" si="0"/>
        <v>44621</v>
      </c>
      <c r="O5" s="5">
        <f t="shared" si="0"/>
        <v>44986</v>
      </c>
      <c r="P5" s="5">
        <f t="shared" si="0"/>
        <v>45352</v>
      </c>
      <c r="Q5" s="5">
        <f t="shared" si="0"/>
        <v>45717</v>
      </c>
      <c r="R5" s="5">
        <f t="shared" si="0"/>
        <v>46082</v>
      </c>
      <c r="S5" s="5">
        <f t="shared" si="0"/>
        <v>46447</v>
      </c>
    </row>
    <row r="6" spans="1:19" ht="22.5" customHeight="1" x14ac:dyDescent="0.4">
      <c r="A6" s="82" t="s">
        <v>8</v>
      </c>
      <c r="B6" s="31">
        <v>28123456</v>
      </c>
      <c r="C6" s="32">
        <v>27123456</v>
      </c>
      <c r="D6" s="32">
        <v>26123456</v>
      </c>
      <c r="E6" s="32">
        <f t="shared" ref="E6:J6" si="2">E8+E7</f>
        <v>30000000</v>
      </c>
      <c r="F6" s="32">
        <f t="shared" si="2"/>
        <v>34000000</v>
      </c>
      <c r="G6" s="32">
        <f t="shared" si="2"/>
        <v>36000000</v>
      </c>
      <c r="H6" s="32">
        <f t="shared" si="2"/>
        <v>38000000</v>
      </c>
      <c r="I6" s="32">
        <f t="shared" si="2"/>
        <v>39000000</v>
      </c>
      <c r="J6" s="33">
        <f t="shared" si="2"/>
        <v>40000000</v>
      </c>
      <c r="L6" s="34" t="s">
        <v>8</v>
      </c>
      <c r="M6" s="6">
        <f t="shared" si="0"/>
        <v>26123456</v>
      </c>
      <c r="N6" s="6">
        <f t="shared" si="0"/>
        <v>30000000</v>
      </c>
      <c r="O6" s="6">
        <f t="shared" si="0"/>
        <v>34000000</v>
      </c>
      <c r="P6" s="6">
        <f t="shared" si="0"/>
        <v>36000000</v>
      </c>
      <c r="Q6" s="6">
        <f t="shared" si="0"/>
        <v>38000000</v>
      </c>
      <c r="R6" s="6">
        <f t="shared" si="0"/>
        <v>39000000</v>
      </c>
      <c r="S6" s="6">
        <f t="shared" si="0"/>
        <v>40000000</v>
      </c>
    </row>
    <row r="7" spans="1:19" s="7" customFormat="1" ht="14.25" customHeight="1" x14ac:dyDescent="0.4">
      <c r="A7" s="35" t="s">
        <v>9</v>
      </c>
      <c r="B7" s="36">
        <v>28123456</v>
      </c>
      <c r="C7" s="37">
        <v>27123456</v>
      </c>
      <c r="D7" s="37">
        <v>26123456</v>
      </c>
      <c r="E7" s="37">
        <v>28000000</v>
      </c>
      <c r="F7" s="37">
        <v>28000000</v>
      </c>
      <c r="G7" s="37">
        <v>28000000</v>
      </c>
      <c r="H7" s="37">
        <v>28000000</v>
      </c>
      <c r="I7" s="37">
        <v>28000000</v>
      </c>
      <c r="J7" s="38">
        <v>28000000</v>
      </c>
      <c r="L7" s="34" t="s">
        <v>11</v>
      </c>
      <c r="M7" s="8">
        <f t="shared" ref="M7:S7" si="3">D13</f>
        <v>34567</v>
      </c>
      <c r="N7" s="8">
        <f t="shared" si="3"/>
        <v>100000</v>
      </c>
      <c r="O7" s="8">
        <f t="shared" si="3"/>
        <v>400100</v>
      </c>
      <c r="P7" s="8">
        <f t="shared" si="3"/>
        <v>650000</v>
      </c>
      <c r="Q7" s="8">
        <f t="shared" si="3"/>
        <v>850000</v>
      </c>
      <c r="R7" s="8">
        <f t="shared" si="3"/>
        <v>1050000</v>
      </c>
      <c r="S7" s="8">
        <f t="shared" si="3"/>
        <v>1250000</v>
      </c>
    </row>
    <row r="8" spans="1:19" s="7" customFormat="1" ht="14.25" customHeight="1" x14ac:dyDescent="0.4">
      <c r="A8" s="91" t="s">
        <v>10</v>
      </c>
      <c r="B8" s="92"/>
      <c r="C8" s="92"/>
      <c r="D8" s="92"/>
      <c r="E8" s="37">
        <v>2000000</v>
      </c>
      <c r="F8" s="37">
        <v>6000000</v>
      </c>
      <c r="G8" s="37">
        <v>8000000</v>
      </c>
      <c r="H8" s="37">
        <v>10000000</v>
      </c>
      <c r="I8" s="37">
        <v>11000000</v>
      </c>
      <c r="J8" s="38">
        <v>12000000</v>
      </c>
      <c r="L8" s="34" t="s">
        <v>17</v>
      </c>
      <c r="M8" s="8">
        <f t="shared" ref="M8:S8" si="4">D23</f>
        <v>-3036121</v>
      </c>
      <c r="N8" s="8">
        <f t="shared" si="4"/>
        <v>90000</v>
      </c>
      <c r="O8" s="8">
        <f t="shared" si="4"/>
        <v>360090</v>
      </c>
      <c r="P8" s="8">
        <f t="shared" si="4"/>
        <v>585000</v>
      </c>
      <c r="Q8" s="8">
        <f t="shared" si="4"/>
        <v>765000</v>
      </c>
      <c r="R8" s="8">
        <f t="shared" si="4"/>
        <v>945000</v>
      </c>
      <c r="S8" s="8">
        <f t="shared" si="4"/>
        <v>1125000</v>
      </c>
    </row>
    <row r="9" spans="1:19" s="7" customFormat="1" ht="14.25" customHeight="1" x14ac:dyDescent="0.4">
      <c r="A9" s="86" t="s">
        <v>28</v>
      </c>
      <c r="B9" s="87"/>
      <c r="C9" s="87"/>
      <c r="D9" s="87"/>
      <c r="E9" s="39">
        <f t="shared" ref="E9:J9" si="5">E8/E6</f>
        <v>6.6666666666666666E-2</v>
      </c>
      <c r="F9" s="39">
        <f t="shared" si="5"/>
        <v>0.17647058823529413</v>
      </c>
      <c r="G9" s="39">
        <f t="shared" si="5"/>
        <v>0.22222222222222221</v>
      </c>
      <c r="H9" s="39">
        <f t="shared" si="5"/>
        <v>0.26315789473684209</v>
      </c>
      <c r="I9" s="39">
        <f t="shared" si="5"/>
        <v>0.28205128205128205</v>
      </c>
      <c r="J9" s="40">
        <f t="shared" si="5"/>
        <v>0.3</v>
      </c>
      <c r="L9" s="34" t="s">
        <v>12</v>
      </c>
      <c r="M9" s="8">
        <f t="shared" ref="M9:S9" si="6">D26</f>
        <v>6490000</v>
      </c>
      <c r="N9" s="8">
        <f t="shared" si="6"/>
        <v>6940000</v>
      </c>
      <c r="O9" s="8">
        <f t="shared" si="6"/>
        <v>7045000</v>
      </c>
      <c r="P9" s="8">
        <f t="shared" si="6"/>
        <v>7150000</v>
      </c>
      <c r="Q9" s="8">
        <f t="shared" si="6"/>
        <v>7260000</v>
      </c>
      <c r="R9" s="8">
        <f t="shared" si="6"/>
        <v>7370000</v>
      </c>
      <c r="S9" s="8">
        <f t="shared" si="6"/>
        <v>7370000</v>
      </c>
    </row>
    <row r="10" spans="1:19" s="7" customFormat="1" ht="14.25" customHeight="1" x14ac:dyDescent="0.4">
      <c r="A10" s="95" t="s">
        <v>35</v>
      </c>
      <c r="B10" s="96"/>
      <c r="C10" s="41">
        <f t="shared" ref="C10:J10" si="7">(C6-B6)/ABS(B6)</f>
        <v>-3.5557507583705218E-2</v>
      </c>
      <c r="D10" s="41">
        <f t="shared" si="7"/>
        <v>-3.686845806080169E-2</v>
      </c>
      <c r="E10" s="41">
        <f t="shared" si="7"/>
        <v>0.14839322944100505</v>
      </c>
      <c r="F10" s="41">
        <f t="shared" si="7"/>
        <v>0.13333333333333333</v>
      </c>
      <c r="G10" s="41">
        <f t="shared" si="7"/>
        <v>5.8823529411764705E-2</v>
      </c>
      <c r="H10" s="41">
        <f t="shared" si="7"/>
        <v>5.5555555555555552E-2</v>
      </c>
      <c r="I10" s="41">
        <f t="shared" si="7"/>
        <v>2.6315789473684209E-2</v>
      </c>
      <c r="J10" s="42">
        <f t="shared" si="7"/>
        <v>2.564102564102564E-2</v>
      </c>
      <c r="L10" s="34" t="s">
        <v>13</v>
      </c>
      <c r="M10" s="6">
        <f t="shared" ref="M10:S10" si="8">D28</f>
        <v>493354</v>
      </c>
      <c r="N10" s="6">
        <f t="shared" si="8"/>
        <v>1131904</v>
      </c>
      <c r="O10" s="6">
        <f t="shared" si="8"/>
        <v>1131904</v>
      </c>
      <c r="P10" s="6">
        <f t="shared" si="8"/>
        <v>1131904</v>
      </c>
      <c r="Q10" s="6">
        <f t="shared" si="8"/>
        <v>1131904</v>
      </c>
      <c r="R10" s="6">
        <f t="shared" si="8"/>
        <v>1131904</v>
      </c>
      <c r="S10" s="6">
        <f t="shared" si="8"/>
        <v>1131904</v>
      </c>
    </row>
    <row r="11" spans="1:19" s="7" customFormat="1" ht="14.25" customHeight="1" x14ac:dyDescent="0.4">
      <c r="A11" s="95" t="s">
        <v>36</v>
      </c>
      <c r="B11" s="96"/>
      <c r="C11" s="41">
        <f>(C7-B7)/ABS(B7)</f>
        <v>-3.5557507583705218E-2</v>
      </c>
      <c r="D11" s="41">
        <f t="shared" ref="D11:H11" si="9">(D7-C7)/ABS(C7)</f>
        <v>-3.686845806080169E-2</v>
      </c>
      <c r="E11" s="41">
        <f t="shared" si="9"/>
        <v>7.1833680811604711E-2</v>
      </c>
      <c r="F11" s="41">
        <f t="shared" si="9"/>
        <v>0</v>
      </c>
      <c r="G11" s="41">
        <f t="shared" si="9"/>
        <v>0</v>
      </c>
      <c r="H11" s="41">
        <f t="shared" si="9"/>
        <v>0</v>
      </c>
      <c r="I11" s="41">
        <f>(I7-H7)/ABS(H7)</f>
        <v>0</v>
      </c>
      <c r="J11" s="42">
        <f>(J7-I7)/ABS(I7)</f>
        <v>0</v>
      </c>
      <c r="L11" s="34" t="s">
        <v>18</v>
      </c>
      <c r="M11" s="8">
        <f t="shared" ref="M11:S11" si="10">D30</f>
        <v>7017921</v>
      </c>
      <c r="N11" s="8">
        <f t="shared" si="10"/>
        <v>8171904</v>
      </c>
      <c r="O11" s="8">
        <f t="shared" si="10"/>
        <v>8577004</v>
      </c>
      <c r="P11" s="8">
        <f t="shared" si="10"/>
        <v>8931904</v>
      </c>
      <c r="Q11" s="8">
        <f t="shared" si="10"/>
        <v>9241904</v>
      </c>
      <c r="R11" s="8">
        <f t="shared" si="10"/>
        <v>9551904</v>
      </c>
      <c r="S11" s="8">
        <f t="shared" si="10"/>
        <v>9751904</v>
      </c>
    </row>
    <row r="12" spans="1:19" s="7" customFormat="1" ht="14.25" customHeight="1" thickBot="1" x14ac:dyDescent="0.45">
      <c r="A12" s="93" t="s">
        <v>37</v>
      </c>
      <c r="B12" s="97"/>
      <c r="C12" s="97"/>
      <c r="D12" s="97"/>
      <c r="E12" s="94"/>
      <c r="F12" s="43">
        <f t="shared" ref="F12:J12" si="11">(F8-E8)/ABS(E8)</f>
        <v>2</v>
      </c>
      <c r="G12" s="43">
        <f t="shared" si="11"/>
        <v>0.33333333333333331</v>
      </c>
      <c r="H12" s="43">
        <f t="shared" si="11"/>
        <v>0.25</v>
      </c>
      <c r="I12" s="43">
        <f t="shared" si="11"/>
        <v>0.1</v>
      </c>
      <c r="J12" s="44">
        <f t="shared" si="11"/>
        <v>9.0909090909090912E-2</v>
      </c>
      <c r="L12" s="98" t="s">
        <v>15</v>
      </c>
      <c r="M12" s="99"/>
      <c r="N12" s="9">
        <f t="shared" ref="N12:S12" si="12">E31</f>
        <v>0</v>
      </c>
      <c r="O12" s="9">
        <f t="shared" si="12"/>
        <v>4.9000000000000002E-2</v>
      </c>
      <c r="P12" s="9">
        <f t="shared" si="12"/>
        <v>9.2999999999999999E-2</v>
      </c>
      <c r="Q12" s="9">
        <f t="shared" si="12"/>
        <v>0.13</v>
      </c>
      <c r="R12" s="9">
        <f t="shared" si="12"/>
        <v>0.16800000000000001</v>
      </c>
      <c r="S12" s="9">
        <f t="shared" si="12"/>
        <v>0.193</v>
      </c>
    </row>
    <row r="13" spans="1:19" ht="22.5" customHeight="1" x14ac:dyDescent="0.4">
      <c r="A13" s="82" t="s">
        <v>11</v>
      </c>
      <c r="B13" s="31">
        <v>12345</v>
      </c>
      <c r="C13" s="31">
        <v>23456</v>
      </c>
      <c r="D13" s="31">
        <v>34567</v>
      </c>
      <c r="E13" s="31">
        <v>100000</v>
      </c>
      <c r="F13" s="31">
        <f t="shared" ref="F13:J13" si="13">F14+F15</f>
        <v>400100</v>
      </c>
      <c r="G13" s="31">
        <f t="shared" si="13"/>
        <v>650000</v>
      </c>
      <c r="H13" s="31">
        <f t="shared" si="13"/>
        <v>850000</v>
      </c>
      <c r="I13" s="31">
        <f t="shared" si="13"/>
        <v>1050000</v>
      </c>
      <c r="J13" s="45">
        <f t="shared" si="13"/>
        <v>1250000</v>
      </c>
      <c r="L13" s="49" t="s">
        <v>46</v>
      </c>
      <c r="M13" s="10">
        <f t="shared" ref="M13:S14" si="14">D34</f>
        <v>10</v>
      </c>
      <c r="N13" s="10">
        <f t="shared" si="14"/>
        <v>10</v>
      </c>
      <c r="O13" s="10">
        <f t="shared" si="14"/>
        <v>10</v>
      </c>
      <c r="P13" s="10">
        <f t="shared" si="14"/>
        <v>10</v>
      </c>
      <c r="Q13" s="10">
        <f t="shared" si="14"/>
        <v>10</v>
      </c>
      <c r="R13" s="10">
        <f t="shared" si="14"/>
        <v>10</v>
      </c>
      <c r="S13" s="10">
        <f t="shared" si="14"/>
        <v>10</v>
      </c>
    </row>
    <row r="14" spans="1:19" s="7" customFormat="1" ht="14.25" customHeight="1" x14ac:dyDescent="0.4">
      <c r="A14" s="35" t="s">
        <v>9</v>
      </c>
      <c r="B14" s="36">
        <v>12345</v>
      </c>
      <c r="C14" s="36">
        <v>23456</v>
      </c>
      <c r="D14" s="36">
        <v>34567</v>
      </c>
      <c r="E14" s="36">
        <v>34567</v>
      </c>
      <c r="F14" s="36">
        <v>100</v>
      </c>
      <c r="G14" s="36">
        <v>50000</v>
      </c>
      <c r="H14" s="36">
        <v>50000</v>
      </c>
      <c r="I14" s="36">
        <v>50000</v>
      </c>
      <c r="J14" s="46">
        <v>50000</v>
      </c>
      <c r="L14" s="55" t="s">
        <v>47</v>
      </c>
      <c r="M14" s="6">
        <f t="shared" si="14"/>
        <v>701792.1</v>
      </c>
      <c r="N14" s="6">
        <f t="shared" si="14"/>
        <v>817190.40000000002</v>
      </c>
      <c r="O14" s="6">
        <f t="shared" si="14"/>
        <v>857700.4</v>
      </c>
      <c r="P14" s="6">
        <f t="shared" si="14"/>
        <v>893190.4</v>
      </c>
      <c r="Q14" s="6">
        <f t="shared" si="14"/>
        <v>924190.4</v>
      </c>
      <c r="R14" s="6">
        <f t="shared" si="14"/>
        <v>955190.4</v>
      </c>
      <c r="S14" s="6">
        <f t="shared" si="14"/>
        <v>975190.4</v>
      </c>
    </row>
    <row r="15" spans="1:19" s="7" customFormat="1" ht="14.25" customHeight="1" x14ac:dyDescent="0.4">
      <c r="A15" s="91" t="s">
        <v>10</v>
      </c>
      <c r="B15" s="92"/>
      <c r="C15" s="92"/>
      <c r="D15" s="92"/>
      <c r="E15" s="36">
        <v>100000</v>
      </c>
      <c r="F15" s="36">
        <v>400000</v>
      </c>
      <c r="G15" s="36">
        <v>600000</v>
      </c>
      <c r="H15" s="36">
        <v>800000</v>
      </c>
      <c r="I15" s="36">
        <v>1000000</v>
      </c>
      <c r="J15" s="46">
        <v>1200000</v>
      </c>
      <c r="L15" s="100" t="s">
        <v>19</v>
      </c>
      <c r="M15" s="101"/>
      <c r="N15" s="11">
        <f t="shared" ref="N15:S15" si="15">E36</f>
        <v>0</v>
      </c>
      <c r="O15" s="11">
        <f t="shared" si="15"/>
        <v>4.9000000000000002E-2</v>
      </c>
      <c r="P15" s="11">
        <f t="shared" si="15"/>
        <v>9.2999999999999999E-2</v>
      </c>
      <c r="Q15" s="11">
        <f t="shared" si="15"/>
        <v>0.13</v>
      </c>
      <c r="R15" s="11">
        <f t="shared" si="15"/>
        <v>0.16800000000000001</v>
      </c>
      <c r="S15" s="11">
        <f t="shared" si="15"/>
        <v>0.193</v>
      </c>
    </row>
    <row r="16" spans="1:19" s="7" customFormat="1" ht="14.25" customHeight="1" x14ac:dyDescent="0.4">
      <c r="A16" s="86" t="s">
        <v>29</v>
      </c>
      <c r="B16" s="87"/>
      <c r="C16" s="87"/>
      <c r="D16" s="87"/>
      <c r="E16" s="47">
        <f t="shared" ref="E16:J16" si="16">E15/E13</f>
        <v>1</v>
      </c>
      <c r="F16" s="47">
        <f t="shared" si="16"/>
        <v>0.99975006248437892</v>
      </c>
      <c r="G16" s="47">
        <f t="shared" si="16"/>
        <v>0.92307692307692313</v>
      </c>
      <c r="H16" s="47">
        <f t="shared" si="16"/>
        <v>0.94117647058823528</v>
      </c>
      <c r="I16" s="47">
        <f t="shared" si="16"/>
        <v>0.95238095238095233</v>
      </c>
      <c r="J16" s="48">
        <f t="shared" si="16"/>
        <v>0.96</v>
      </c>
      <c r="L16" s="18"/>
      <c r="M16" s="18"/>
      <c r="N16" s="18"/>
      <c r="O16" s="18"/>
      <c r="P16" s="18"/>
      <c r="Q16" s="18"/>
      <c r="R16" s="18"/>
      <c r="S16" s="18"/>
    </row>
    <row r="17" spans="1:19" s="7" customFormat="1" ht="14.25" customHeight="1" x14ac:dyDescent="0.4">
      <c r="A17" s="95" t="s">
        <v>38</v>
      </c>
      <c r="B17" s="96"/>
      <c r="C17" s="41">
        <f t="shared" ref="C17:E18" si="17">(C13-B13)/ABS(B13)</f>
        <v>0.90004050222762255</v>
      </c>
      <c r="D17" s="41">
        <f t="shared" si="17"/>
        <v>0.47369542974079126</v>
      </c>
      <c r="E17" s="41">
        <f t="shared" si="17"/>
        <v>1.8929325657418925</v>
      </c>
      <c r="F17" s="41">
        <f>(F13-E13)/ABS(E13)</f>
        <v>3.0009999999999999</v>
      </c>
      <c r="G17" s="41">
        <f t="shared" ref="G17:J19" si="18">(G13-F13)/ABS(F13)</f>
        <v>0.62459385153711577</v>
      </c>
      <c r="H17" s="41">
        <f t="shared" si="18"/>
        <v>0.30769230769230771</v>
      </c>
      <c r="I17" s="41">
        <f t="shared" si="18"/>
        <v>0.23529411764705882</v>
      </c>
      <c r="J17" s="42">
        <f t="shared" si="18"/>
        <v>0.19047619047619047</v>
      </c>
      <c r="L17" s="63"/>
      <c r="M17" s="63"/>
      <c r="N17" s="63"/>
      <c r="O17" s="63"/>
      <c r="P17" s="63"/>
      <c r="Q17" s="63"/>
      <c r="R17" s="63"/>
      <c r="S17" s="2"/>
    </row>
    <row r="18" spans="1:19" s="7" customFormat="1" ht="14.25" customHeight="1" x14ac:dyDescent="0.4">
      <c r="A18" s="95" t="s">
        <v>36</v>
      </c>
      <c r="B18" s="96"/>
      <c r="C18" s="41">
        <f t="shared" si="17"/>
        <v>0.90004050222762255</v>
      </c>
      <c r="D18" s="41">
        <f t="shared" si="17"/>
        <v>0.47369542974079126</v>
      </c>
      <c r="E18" s="41">
        <f t="shared" si="17"/>
        <v>0</v>
      </c>
      <c r="F18" s="41">
        <f>(F14-E14)/ABS(E14)</f>
        <v>-0.99710706743425814</v>
      </c>
      <c r="G18" s="41">
        <f t="shared" si="18"/>
        <v>499</v>
      </c>
      <c r="H18" s="41">
        <f t="shared" si="18"/>
        <v>0</v>
      </c>
      <c r="I18" s="41">
        <f t="shared" si="18"/>
        <v>0</v>
      </c>
      <c r="J18" s="42">
        <f t="shared" si="18"/>
        <v>0</v>
      </c>
      <c r="L18" s="18"/>
      <c r="M18" s="18"/>
      <c r="N18" s="18"/>
      <c r="O18" s="18"/>
      <c r="P18" s="18"/>
      <c r="Q18" s="18"/>
      <c r="R18" s="18"/>
      <c r="S18" s="18"/>
    </row>
    <row r="19" spans="1:19" s="7" customFormat="1" ht="14.25" customHeight="1" x14ac:dyDescent="0.4">
      <c r="A19" s="95" t="s">
        <v>37</v>
      </c>
      <c r="B19" s="102"/>
      <c r="C19" s="102"/>
      <c r="D19" s="102"/>
      <c r="E19" s="96"/>
      <c r="F19" s="41">
        <f>(F15-E15)/ABS(E15)</f>
        <v>3</v>
      </c>
      <c r="G19" s="41">
        <f t="shared" si="18"/>
        <v>0.5</v>
      </c>
      <c r="H19" s="41">
        <f t="shared" si="18"/>
        <v>0.33333333333333331</v>
      </c>
      <c r="I19" s="41">
        <f t="shared" si="18"/>
        <v>0.25</v>
      </c>
      <c r="J19" s="42">
        <f t="shared" si="18"/>
        <v>0.2</v>
      </c>
      <c r="L19" s="63"/>
      <c r="M19" s="66"/>
      <c r="N19" s="67"/>
      <c r="O19" s="67"/>
      <c r="P19" s="67"/>
      <c r="Q19" s="67"/>
      <c r="R19" s="67"/>
      <c r="S19" s="2"/>
    </row>
    <row r="20" spans="1:19" s="7" customFormat="1" ht="14.25" customHeight="1" x14ac:dyDescent="0.4">
      <c r="A20" s="50" t="s">
        <v>39</v>
      </c>
      <c r="B20" s="47">
        <f t="shared" ref="B20:J20" si="19">B13/B6</f>
        <v>4.3895743112084092E-4</v>
      </c>
      <c r="C20" s="47">
        <f t="shared" si="19"/>
        <v>8.6478655227416443E-4</v>
      </c>
      <c r="D20" s="47">
        <f t="shared" si="19"/>
        <v>1.3232169587362407E-3</v>
      </c>
      <c r="E20" s="47">
        <f t="shared" si="19"/>
        <v>3.3333333333333335E-3</v>
      </c>
      <c r="F20" s="47">
        <f t="shared" si="19"/>
        <v>1.176764705882353E-2</v>
      </c>
      <c r="G20" s="47">
        <f t="shared" si="19"/>
        <v>1.8055555555555554E-2</v>
      </c>
      <c r="H20" s="47">
        <f t="shared" si="19"/>
        <v>2.2368421052631579E-2</v>
      </c>
      <c r="I20" s="47">
        <f t="shared" si="19"/>
        <v>2.6923076923076925E-2</v>
      </c>
      <c r="J20" s="48">
        <f t="shared" si="19"/>
        <v>3.125E-2</v>
      </c>
      <c r="L20" s="67"/>
      <c r="M20" s="67"/>
      <c r="N20" s="70"/>
      <c r="O20" s="70"/>
      <c r="P20" s="70"/>
      <c r="Q20" s="70"/>
      <c r="R20" s="70"/>
      <c r="S20" s="2"/>
    </row>
    <row r="21" spans="1:19" s="7" customFormat="1" ht="14.25" customHeight="1" x14ac:dyDescent="0.4">
      <c r="A21" s="50" t="s">
        <v>40</v>
      </c>
      <c r="B21" s="47">
        <f t="shared" ref="B21:J21" si="20">B14/B7</f>
        <v>4.3895743112084092E-4</v>
      </c>
      <c r="C21" s="47">
        <f t="shared" si="20"/>
        <v>8.6478655227416443E-4</v>
      </c>
      <c r="D21" s="47">
        <f t="shared" si="20"/>
        <v>1.3232169587362407E-3</v>
      </c>
      <c r="E21" s="47">
        <f t="shared" si="20"/>
        <v>1.2345357142857143E-3</v>
      </c>
      <c r="F21" s="47">
        <f t="shared" si="20"/>
        <v>3.5714285714285714E-6</v>
      </c>
      <c r="G21" s="47">
        <f t="shared" si="20"/>
        <v>1.7857142857142857E-3</v>
      </c>
      <c r="H21" s="47">
        <f t="shared" si="20"/>
        <v>1.7857142857142857E-3</v>
      </c>
      <c r="I21" s="47">
        <f t="shared" si="20"/>
        <v>1.7857142857142857E-3</v>
      </c>
      <c r="J21" s="48">
        <f t="shared" si="20"/>
        <v>1.7857142857142857E-3</v>
      </c>
      <c r="L21" s="2"/>
      <c r="M21" s="2"/>
      <c r="N21" s="2"/>
      <c r="O21" s="2"/>
      <c r="P21" s="2"/>
      <c r="Q21" s="2"/>
      <c r="R21" s="2"/>
      <c r="S21" s="2"/>
    </row>
    <row r="22" spans="1:19" s="7" customFormat="1" ht="14.25" customHeight="1" thickBot="1" x14ac:dyDescent="0.45">
      <c r="A22" s="93" t="s">
        <v>41</v>
      </c>
      <c r="B22" s="97"/>
      <c r="C22" s="97"/>
      <c r="D22" s="94"/>
      <c r="E22" s="51">
        <f t="shared" ref="E22:J22" si="21">E15/E8</f>
        <v>0.05</v>
      </c>
      <c r="F22" s="51">
        <f t="shared" si="21"/>
        <v>6.6666666666666666E-2</v>
      </c>
      <c r="G22" s="51">
        <f t="shared" si="21"/>
        <v>7.4999999999999997E-2</v>
      </c>
      <c r="H22" s="51">
        <f t="shared" si="21"/>
        <v>0.08</v>
      </c>
      <c r="I22" s="51">
        <f t="shared" si="21"/>
        <v>9.0909090909090912E-2</v>
      </c>
      <c r="J22" s="52">
        <f t="shared" si="21"/>
        <v>0.1</v>
      </c>
      <c r="L22" s="2"/>
      <c r="M22" s="2"/>
      <c r="N22" s="2"/>
      <c r="O22" s="2"/>
      <c r="P22" s="2"/>
      <c r="Q22" s="2"/>
      <c r="R22" s="2"/>
      <c r="S22" s="2"/>
    </row>
    <row r="23" spans="1:19" ht="22.5" customHeight="1" x14ac:dyDescent="0.4">
      <c r="A23" s="82" t="s">
        <v>20</v>
      </c>
      <c r="B23" s="53">
        <v>-985053</v>
      </c>
      <c r="C23" s="53">
        <v>-2370748</v>
      </c>
      <c r="D23" s="53">
        <v>-3036121</v>
      </c>
      <c r="E23" s="53">
        <f t="shared" ref="E23:J23" si="22">E13*90%</f>
        <v>90000</v>
      </c>
      <c r="F23" s="53">
        <f t="shared" si="22"/>
        <v>360090</v>
      </c>
      <c r="G23" s="53">
        <f t="shared" si="22"/>
        <v>585000</v>
      </c>
      <c r="H23" s="53">
        <f t="shared" si="22"/>
        <v>765000</v>
      </c>
      <c r="I23" s="53">
        <f t="shared" si="22"/>
        <v>945000</v>
      </c>
      <c r="J23" s="54">
        <f t="shared" si="22"/>
        <v>1125000</v>
      </c>
    </row>
    <row r="24" spans="1:19" s="18" customFormat="1" ht="14.25" customHeight="1" x14ac:dyDescent="0.4">
      <c r="A24" s="56" t="s">
        <v>42</v>
      </c>
      <c r="B24" s="57">
        <f>B23/B6</f>
        <v>-3.5026029517851574E-2</v>
      </c>
      <c r="C24" s="57">
        <f t="shared" ref="C24:J24" si="23">C23/C6</f>
        <v>-8.7405823210729483E-2</v>
      </c>
      <c r="D24" s="57">
        <f t="shared" si="23"/>
        <v>-0.11622202667212179</v>
      </c>
      <c r="E24" s="57">
        <f t="shared" si="23"/>
        <v>3.0000000000000001E-3</v>
      </c>
      <c r="F24" s="57">
        <f t="shared" si="23"/>
        <v>1.0590882352941176E-2</v>
      </c>
      <c r="G24" s="57">
        <f t="shared" si="23"/>
        <v>1.6250000000000001E-2</v>
      </c>
      <c r="H24" s="57">
        <f t="shared" si="23"/>
        <v>2.013157894736842E-2</v>
      </c>
      <c r="I24" s="57">
        <f t="shared" si="23"/>
        <v>2.4230769230769229E-2</v>
      </c>
      <c r="J24" s="58">
        <f t="shared" si="23"/>
        <v>2.8125000000000001E-2</v>
      </c>
      <c r="L24" s="19"/>
      <c r="M24" s="19"/>
      <c r="N24" s="19"/>
      <c r="O24" s="19"/>
      <c r="P24" s="19"/>
      <c r="Q24" s="19"/>
      <c r="R24" s="19"/>
      <c r="S24" s="19"/>
    </row>
    <row r="25" spans="1:19" s="18" customFormat="1" ht="14.25" customHeight="1" thickBot="1" x14ac:dyDescent="0.45">
      <c r="A25" s="93" t="s">
        <v>43</v>
      </c>
      <c r="B25" s="94"/>
      <c r="C25" s="59">
        <f t="shared" ref="C25:J25" si="24">(C23-B23)/ABS(B23)</f>
        <v>-1.4067212627137828</v>
      </c>
      <c r="D25" s="59">
        <f t="shared" si="24"/>
        <v>-0.28065952180493248</v>
      </c>
      <c r="E25" s="59">
        <f t="shared" si="24"/>
        <v>1.0296430873473092</v>
      </c>
      <c r="F25" s="59">
        <f t="shared" si="24"/>
        <v>3.0009999999999999</v>
      </c>
      <c r="G25" s="59">
        <f t="shared" si="24"/>
        <v>0.62459385153711577</v>
      </c>
      <c r="H25" s="59">
        <f t="shared" si="24"/>
        <v>0.30769230769230771</v>
      </c>
      <c r="I25" s="59">
        <f t="shared" si="24"/>
        <v>0.23529411764705882</v>
      </c>
      <c r="J25" s="60">
        <f t="shared" si="24"/>
        <v>0.19047619047619047</v>
      </c>
      <c r="L25" s="19"/>
      <c r="M25" s="19"/>
      <c r="N25" s="19"/>
      <c r="O25" s="19"/>
      <c r="P25" s="19"/>
      <c r="Q25" s="19"/>
      <c r="R25" s="19"/>
      <c r="S25" s="19"/>
    </row>
    <row r="26" spans="1:19" ht="22.5" customHeight="1" x14ac:dyDescent="0.4">
      <c r="A26" s="82" t="s">
        <v>12</v>
      </c>
      <c r="B26" s="32">
        <f>6180000+960000</f>
        <v>7140000</v>
      </c>
      <c r="C26" s="31">
        <f>5880000+960000</f>
        <v>6840000</v>
      </c>
      <c r="D26" s="31">
        <f>5530000+960000</f>
        <v>6490000</v>
      </c>
      <c r="E26" s="31">
        <v>6940000</v>
      </c>
      <c r="F26" s="31">
        <v>7045000</v>
      </c>
      <c r="G26" s="31">
        <v>7150000</v>
      </c>
      <c r="H26" s="31">
        <v>7260000</v>
      </c>
      <c r="I26" s="31">
        <v>7370000</v>
      </c>
      <c r="J26" s="45">
        <v>7370000</v>
      </c>
      <c r="L26" s="19"/>
      <c r="M26" s="19"/>
      <c r="N26" s="19"/>
      <c r="O26" s="19"/>
      <c r="P26" s="19"/>
      <c r="Q26" s="19"/>
      <c r="R26" s="19"/>
      <c r="S26" s="19"/>
    </row>
    <row r="27" spans="1:19" s="18" customFormat="1" ht="14.25" customHeight="1" thickBot="1" x14ac:dyDescent="0.45">
      <c r="A27" s="61" t="s">
        <v>44</v>
      </c>
      <c r="B27" s="62"/>
      <c r="C27" s="51">
        <f t="shared" ref="C27:J27" si="25">(C26-B26)/ABS(B26)</f>
        <v>-4.2016806722689079E-2</v>
      </c>
      <c r="D27" s="51">
        <f t="shared" si="25"/>
        <v>-5.1169590643274851E-2</v>
      </c>
      <c r="E27" s="51">
        <f t="shared" si="25"/>
        <v>6.9337442218798145E-2</v>
      </c>
      <c r="F27" s="51">
        <f t="shared" si="25"/>
        <v>1.5129682997118156E-2</v>
      </c>
      <c r="G27" s="51">
        <f t="shared" si="25"/>
        <v>1.4904187366926898E-2</v>
      </c>
      <c r="H27" s="51">
        <f t="shared" si="25"/>
        <v>1.5384615384615385E-2</v>
      </c>
      <c r="I27" s="51">
        <f t="shared" si="25"/>
        <v>1.5151515151515152E-2</v>
      </c>
      <c r="J27" s="52">
        <f t="shared" si="25"/>
        <v>0</v>
      </c>
      <c r="L27" s="2"/>
      <c r="M27" s="2"/>
      <c r="N27" s="2"/>
      <c r="O27" s="2"/>
      <c r="P27" s="2"/>
      <c r="Q27" s="2"/>
      <c r="R27" s="2"/>
      <c r="S27" s="2"/>
    </row>
    <row r="28" spans="1:19" ht="22.5" customHeight="1" x14ac:dyDescent="0.4">
      <c r="A28" s="82" t="s">
        <v>13</v>
      </c>
      <c r="B28" s="32">
        <v>1206955</v>
      </c>
      <c r="C28" s="31">
        <v>868132</v>
      </c>
      <c r="D28" s="31">
        <v>493354</v>
      </c>
      <c r="E28" s="31">
        <f>D28+638550</f>
        <v>1131904</v>
      </c>
      <c r="F28" s="31">
        <f>E28</f>
        <v>1131904</v>
      </c>
      <c r="G28" s="31">
        <f>F28</f>
        <v>1131904</v>
      </c>
      <c r="H28" s="31">
        <f>G28</f>
        <v>1131904</v>
      </c>
      <c r="I28" s="31">
        <f>H28</f>
        <v>1131904</v>
      </c>
      <c r="J28" s="45">
        <f>I28</f>
        <v>1131904</v>
      </c>
    </row>
    <row r="29" spans="1:19" s="18" customFormat="1" ht="14.25" customHeight="1" thickBot="1" x14ac:dyDescent="0.45">
      <c r="A29" s="61" t="s">
        <v>45</v>
      </c>
      <c r="B29" s="62"/>
      <c r="C29" s="51">
        <f t="shared" ref="C29:J29" si="26">(C28-B28)/ABS(B28)</f>
        <v>-0.28072546200976839</v>
      </c>
      <c r="D29" s="51">
        <f t="shared" si="26"/>
        <v>-0.43170623822183724</v>
      </c>
      <c r="E29" s="51">
        <f t="shared" si="26"/>
        <v>1.2943038872695873</v>
      </c>
      <c r="F29" s="51">
        <f t="shared" si="26"/>
        <v>0</v>
      </c>
      <c r="G29" s="51">
        <f t="shared" si="26"/>
        <v>0</v>
      </c>
      <c r="H29" s="51">
        <f t="shared" si="26"/>
        <v>0</v>
      </c>
      <c r="I29" s="51">
        <f t="shared" si="26"/>
        <v>0</v>
      </c>
      <c r="J29" s="52">
        <f t="shared" si="26"/>
        <v>0</v>
      </c>
      <c r="L29" s="2"/>
      <c r="M29" s="2"/>
      <c r="N29" s="2"/>
      <c r="O29" s="2"/>
      <c r="P29" s="2"/>
      <c r="Q29" s="2"/>
      <c r="R29" s="2"/>
      <c r="S29" s="2"/>
    </row>
    <row r="30" spans="1:19" ht="22.5" customHeight="1" x14ac:dyDescent="0.4">
      <c r="A30" s="83" t="s">
        <v>14</v>
      </c>
      <c r="B30" s="64">
        <f t="shared" ref="B30:G30" si="27">B13+B26+B28</f>
        <v>8359300</v>
      </c>
      <c r="C30" s="64">
        <f t="shared" si="27"/>
        <v>7731588</v>
      </c>
      <c r="D30" s="64">
        <f t="shared" si="27"/>
        <v>7017921</v>
      </c>
      <c r="E30" s="64">
        <f t="shared" si="27"/>
        <v>8171904</v>
      </c>
      <c r="F30" s="64">
        <f t="shared" si="27"/>
        <v>8577004</v>
      </c>
      <c r="G30" s="64">
        <f t="shared" si="27"/>
        <v>8931904</v>
      </c>
      <c r="H30" s="64">
        <f>+H13+H26+H28</f>
        <v>9241904</v>
      </c>
      <c r="I30" s="64">
        <f>+I13+I26+I28</f>
        <v>9551904</v>
      </c>
      <c r="J30" s="65">
        <f>+J13+J26+J28</f>
        <v>9751904</v>
      </c>
    </row>
    <row r="31" spans="1:19" ht="14.25" customHeight="1" x14ac:dyDescent="0.4">
      <c r="A31" s="103" t="s">
        <v>32</v>
      </c>
      <c r="B31" s="104"/>
      <c r="C31" s="104"/>
      <c r="D31" s="124"/>
      <c r="E31" s="125"/>
      <c r="F31" s="68">
        <f>TRUNC((F30-$E$30)/ABS($E$30),3)</f>
        <v>4.9000000000000002E-2</v>
      </c>
      <c r="G31" s="68">
        <f>TRUNC((G30-$E$30)/ABS($E$30),3)</f>
        <v>9.2999999999999999E-2</v>
      </c>
      <c r="H31" s="68">
        <f>TRUNC((H30-$E$30)/ABS($E$30),3)</f>
        <v>0.13</v>
      </c>
      <c r="I31" s="68">
        <f>TRUNC((I30-$E$30)/ABS($E$30),3)</f>
        <v>0.16800000000000001</v>
      </c>
      <c r="J31" s="69">
        <f>TRUNC((J30-$E$30)/ABS($E$30),3)</f>
        <v>0.193</v>
      </c>
    </row>
    <row r="32" spans="1:19" ht="14.25" customHeight="1" thickBot="1" x14ac:dyDescent="0.45">
      <c r="A32" s="105"/>
      <c r="B32" s="106"/>
      <c r="C32" s="106"/>
      <c r="D32" s="106"/>
      <c r="E32" s="107"/>
      <c r="F32" s="107"/>
      <c r="G32" s="71" t="s">
        <v>30</v>
      </c>
      <c r="H32" s="71">
        <f>H31/3</f>
        <v>4.3333333333333335E-2</v>
      </c>
      <c r="I32" s="71" t="s">
        <v>31</v>
      </c>
      <c r="J32" s="72">
        <f>J31/5</f>
        <v>3.8600000000000002E-2</v>
      </c>
    </row>
    <row r="33" spans="1:19" ht="22.5" customHeight="1" thickBot="1" x14ac:dyDescent="0.45">
      <c r="A33" s="108" t="s">
        <v>23</v>
      </c>
      <c r="B33" s="109"/>
      <c r="C33" s="109"/>
      <c r="D33" s="110"/>
      <c r="E33" s="73">
        <v>23650000</v>
      </c>
      <c r="F33" s="111"/>
      <c r="G33" s="112"/>
      <c r="H33" s="112"/>
      <c r="I33" s="112"/>
      <c r="J33" s="113"/>
    </row>
    <row r="34" spans="1:19" ht="22.5" customHeight="1" thickBot="1" x14ac:dyDescent="0.45">
      <c r="A34" s="84" t="s">
        <v>24</v>
      </c>
      <c r="B34" s="73">
        <v>10</v>
      </c>
      <c r="C34" s="73">
        <v>10</v>
      </c>
      <c r="D34" s="73">
        <v>10</v>
      </c>
      <c r="E34" s="73">
        <v>10</v>
      </c>
      <c r="F34" s="73">
        <v>10</v>
      </c>
      <c r="G34" s="73">
        <v>10</v>
      </c>
      <c r="H34" s="73">
        <v>10</v>
      </c>
      <c r="I34" s="73">
        <v>10</v>
      </c>
      <c r="J34" s="74">
        <v>10</v>
      </c>
    </row>
    <row r="35" spans="1:19" s="19" customFormat="1" ht="22.5" customHeight="1" x14ac:dyDescent="0.4">
      <c r="A35" s="82" t="s">
        <v>25</v>
      </c>
      <c r="B35" s="75">
        <f t="shared" ref="B35:J35" si="28">B30/B34</f>
        <v>835930</v>
      </c>
      <c r="C35" s="75">
        <f t="shared" si="28"/>
        <v>773158.8</v>
      </c>
      <c r="D35" s="75">
        <f t="shared" si="28"/>
        <v>701792.1</v>
      </c>
      <c r="E35" s="75">
        <f t="shared" si="28"/>
        <v>817190.40000000002</v>
      </c>
      <c r="F35" s="75">
        <f t="shared" si="28"/>
        <v>857700.4</v>
      </c>
      <c r="G35" s="75">
        <f t="shared" si="28"/>
        <v>893190.4</v>
      </c>
      <c r="H35" s="75">
        <f t="shared" si="28"/>
        <v>924190.4</v>
      </c>
      <c r="I35" s="75">
        <f t="shared" si="28"/>
        <v>955190.4</v>
      </c>
      <c r="J35" s="76">
        <f t="shared" si="28"/>
        <v>975190.4</v>
      </c>
      <c r="L35" s="2"/>
      <c r="M35" s="2"/>
      <c r="N35" s="2"/>
      <c r="O35" s="2"/>
      <c r="P35" s="2"/>
      <c r="Q35" s="2"/>
      <c r="R35" s="2"/>
      <c r="S35" s="2"/>
    </row>
    <row r="36" spans="1:19" s="19" customFormat="1" ht="14.25" customHeight="1" x14ac:dyDescent="0.4">
      <c r="A36" s="114" t="s">
        <v>27</v>
      </c>
      <c r="B36" s="115"/>
      <c r="C36" s="115"/>
      <c r="D36" s="115"/>
      <c r="E36" s="127"/>
      <c r="F36" s="77">
        <f>TRUNC((F35-$E$35)/ABS($E$35),3)</f>
        <v>4.9000000000000002E-2</v>
      </c>
      <c r="G36" s="77">
        <f>TRUNC((G35-$E$35)/ABS($E$35),3)</f>
        <v>9.2999999999999999E-2</v>
      </c>
      <c r="H36" s="77">
        <f>TRUNC((H35-$E$35)/ABS($E$35),3)</f>
        <v>0.13</v>
      </c>
      <c r="I36" s="77">
        <f>TRUNC((I35-$E$35)/ABS($E$35),3)</f>
        <v>0.16800000000000001</v>
      </c>
      <c r="J36" s="78">
        <f>TRUNC((J35-$E$35)/ABS($E$35),3)</f>
        <v>0.193</v>
      </c>
      <c r="L36" s="2"/>
      <c r="M36" s="2"/>
      <c r="N36" s="2"/>
      <c r="O36" s="2"/>
      <c r="P36" s="2"/>
      <c r="Q36" s="2"/>
      <c r="R36" s="2"/>
      <c r="S36" s="2"/>
    </row>
    <row r="37" spans="1:19" s="19" customFormat="1" ht="14.25" customHeight="1" thickBot="1" x14ac:dyDescent="0.45">
      <c r="A37" s="116"/>
      <c r="B37" s="117"/>
      <c r="C37" s="117"/>
      <c r="D37" s="117"/>
      <c r="E37" s="126"/>
      <c r="F37" s="118"/>
      <c r="G37" s="79" t="s">
        <v>30</v>
      </c>
      <c r="H37" s="79">
        <f>H36/3</f>
        <v>4.3333333333333335E-2</v>
      </c>
      <c r="I37" s="79" t="s">
        <v>31</v>
      </c>
      <c r="J37" s="80">
        <f>J36/5</f>
        <v>3.8600000000000002E-2</v>
      </c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4">
      <c r="A38" s="12"/>
      <c r="B38" s="13"/>
      <c r="C38" s="14"/>
      <c r="D38" s="14"/>
      <c r="E38" s="1"/>
      <c r="F38" s="1"/>
      <c r="G38" s="1"/>
      <c r="H38" s="1"/>
      <c r="I38" s="1"/>
    </row>
    <row r="39" spans="1:19" ht="22.5" customHeight="1" x14ac:dyDescent="0.4">
      <c r="A39" s="119" t="s">
        <v>16</v>
      </c>
      <c r="B39" s="15" t="s">
        <v>8</v>
      </c>
      <c r="C39" s="120"/>
      <c r="D39" s="120"/>
      <c r="E39" s="120"/>
      <c r="F39" s="120"/>
      <c r="G39" s="120"/>
      <c r="H39" s="120"/>
      <c r="I39" s="120"/>
    </row>
    <row r="40" spans="1:19" ht="22.5" customHeight="1" x14ac:dyDescent="0.4">
      <c r="A40" s="119"/>
      <c r="B40" s="15" t="s">
        <v>11</v>
      </c>
      <c r="C40" s="120"/>
      <c r="D40" s="120"/>
      <c r="E40" s="120"/>
      <c r="F40" s="120"/>
      <c r="G40" s="120"/>
      <c r="H40" s="120"/>
      <c r="I40" s="120"/>
    </row>
    <row r="41" spans="1:19" ht="22.5" customHeight="1" x14ac:dyDescent="0.4">
      <c r="A41" s="119"/>
      <c r="B41" s="15" t="s">
        <v>26</v>
      </c>
      <c r="C41" s="120"/>
      <c r="D41" s="120"/>
      <c r="E41" s="120"/>
      <c r="F41" s="120"/>
      <c r="G41" s="120"/>
      <c r="H41" s="120"/>
      <c r="I41" s="120"/>
    </row>
    <row r="42" spans="1:19" ht="22.5" customHeight="1" x14ac:dyDescent="0.4">
      <c r="A42" s="119"/>
      <c r="B42" s="15" t="s">
        <v>12</v>
      </c>
      <c r="C42" s="121"/>
      <c r="D42" s="122"/>
      <c r="E42" s="122"/>
      <c r="F42" s="122"/>
      <c r="G42" s="122"/>
      <c r="H42" s="122"/>
      <c r="I42" s="123"/>
    </row>
    <row r="43" spans="1:19" ht="22.5" customHeight="1" x14ac:dyDescent="0.4">
      <c r="A43" s="119"/>
      <c r="B43" s="15" t="s">
        <v>13</v>
      </c>
      <c r="C43" s="120"/>
      <c r="D43" s="120"/>
      <c r="E43" s="120"/>
      <c r="F43" s="120"/>
      <c r="G43" s="120"/>
      <c r="H43" s="120"/>
      <c r="I43" s="120"/>
    </row>
    <row r="44" spans="1:19" ht="22.5" customHeight="1" x14ac:dyDescent="0.4">
      <c r="A44" s="119"/>
      <c r="B44" s="15" t="s">
        <v>21</v>
      </c>
      <c r="C44" s="120"/>
      <c r="D44" s="120"/>
      <c r="E44" s="120"/>
      <c r="F44" s="120"/>
      <c r="G44" s="120"/>
      <c r="H44" s="120"/>
      <c r="I44" s="120"/>
    </row>
    <row r="45" spans="1:19" ht="22.5" customHeight="1" x14ac:dyDescent="0.4">
      <c r="A45" s="119"/>
      <c r="B45" s="15" t="s">
        <v>22</v>
      </c>
      <c r="C45" s="120"/>
      <c r="D45" s="120"/>
      <c r="E45" s="120"/>
      <c r="F45" s="120"/>
      <c r="G45" s="120"/>
      <c r="H45" s="120"/>
      <c r="I45" s="120"/>
    </row>
    <row r="46" spans="1:19" ht="43.5" customHeight="1" x14ac:dyDescent="0.4">
      <c r="A46" s="7"/>
      <c r="B46" s="13"/>
      <c r="C46" s="16"/>
      <c r="D46" s="16"/>
      <c r="E46" s="16"/>
      <c r="F46" s="16"/>
      <c r="G46" s="16"/>
      <c r="H46" s="17"/>
      <c r="I46" s="17"/>
    </row>
  </sheetData>
  <mergeCells count="32">
    <mergeCell ref="A1:D1"/>
    <mergeCell ref="E1:I1"/>
    <mergeCell ref="A8:D8"/>
    <mergeCell ref="A9:D9"/>
    <mergeCell ref="A15:D15"/>
    <mergeCell ref="A12:E12"/>
    <mergeCell ref="A10:B10"/>
    <mergeCell ref="A11:B11"/>
    <mergeCell ref="A31:D32"/>
    <mergeCell ref="E32:F32"/>
    <mergeCell ref="A33:D33"/>
    <mergeCell ref="F33:J33"/>
    <mergeCell ref="A17:B17"/>
    <mergeCell ref="A18:B18"/>
    <mergeCell ref="A19:E19"/>
    <mergeCell ref="A22:D22"/>
    <mergeCell ref="A36:D37"/>
    <mergeCell ref="E37:F37"/>
    <mergeCell ref="A39:A45"/>
    <mergeCell ref="C39:I39"/>
    <mergeCell ref="C40:I40"/>
    <mergeCell ref="C41:I41"/>
    <mergeCell ref="C42:I42"/>
    <mergeCell ref="C43:I43"/>
    <mergeCell ref="C44:I44"/>
    <mergeCell ref="C45:I45"/>
    <mergeCell ref="L12:M12"/>
    <mergeCell ref="L15:M15"/>
    <mergeCell ref="A25:B25"/>
    <mergeCell ref="A2:J2"/>
    <mergeCell ref="L2:S2"/>
    <mergeCell ref="A16:D16"/>
  </mergeCells>
  <phoneticPr fontId="2"/>
  <printOptions horizontalCentered="1" verticalCentered="1"/>
  <pageMargins left="0" right="0" top="0" bottom="0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9C3A-1361-42F5-B199-69D86DDBE408}">
  <sheetPr>
    <tabColor theme="5" tint="0.79998168889431442"/>
  </sheetPr>
  <dimension ref="A1:S46"/>
  <sheetViews>
    <sheetView showGridLines="0" zoomScale="106" zoomScaleNormal="106" zoomScaleSheetLayoutView="100" workbookViewId="0">
      <selection activeCell="D5" sqref="D5:E7"/>
    </sheetView>
  </sheetViews>
  <sheetFormatPr defaultRowHeight="23.1" customHeight="1" x14ac:dyDescent="0.4"/>
  <cols>
    <col min="1" max="1" width="36.625" style="18" customWidth="1"/>
    <col min="2" max="4" width="12.875" style="2" customWidth="1"/>
    <col min="5" max="10" width="13" style="2" customWidth="1"/>
    <col min="11" max="11" width="9" style="2"/>
    <col min="12" max="12" width="27" style="2" customWidth="1"/>
    <col min="13" max="19" width="16.75" style="2" customWidth="1"/>
    <col min="20" max="16384" width="9" style="2"/>
  </cols>
  <sheetData>
    <row r="1" spans="1:19" ht="23.1" customHeight="1" x14ac:dyDescent="0.4">
      <c r="A1" s="88" t="str">
        <f>[1]初期設定!C4</f>
        <v>　</v>
      </c>
      <c r="B1" s="88"/>
      <c r="C1" s="88"/>
      <c r="D1" s="88"/>
      <c r="E1" s="89"/>
      <c r="F1" s="89"/>
      <c r="G1" s="89"/>
      <c r="H1" s="89"/>
      <c r="I1" s="89"/>
    </row>
    <row r="2" spans="1:19" ht="23.1" customHeight="1" x14ac:dyDescent="0.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L2" s="90" t="s">
        <v>48</v>
      </c>
      <c r="M2" s="90"/>
      <c r="N2" s="90"/>
      <c r="O2" s="90"/>
      <c r="P2" s="90"/>
      <c r="Q2" s="90"/>
      <c r="R2" s="90"/>
      <c r="S2" s="90"/>
    </row>
    <row r="3" spans="1:19" ht="23.1" customHeight="1" thickBo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9" ht="38.25" customHeight="1" x14ac:dyDescent="0.4">
      <c r="A4" s="20"/>
      <c r="B4" s="21" t="s">
        <v>0</v>
      </c>
      <c r="C4" s="22" t="s">
        <v>1</v>
      </c>
      <c r="D4" s="23" t="s">
        <v>54</v>
      </c>
      <c r="E4" s="24" t="s">
        <v>34</v>
      </c>
      <c r="F4" s="25" t="s">
        <v>2</v>
      </c>
      <c r="G4" s="25" t="s">
        <v>3</v>
      </c>
      <c r="H4" s="25" t="s">
        <v>4</v>
      </c>
      <c r="I4" s="25" t="s">
        <v>5</v>
      </c>
      <c r="J4" s="26" t="s">
        <v>6</v>
      </c>
      <c r="M4" s="4" t="str">
        <f t="shared" ref="M4:S6" si="0">D4</f>
        <v>直近の決算年度(見込)</v>
      </c>
      <c r="N4" s="4" t="str">
        <f t="shared" si="0"/>
        <v>補助事業終了年度[基準年度]</v>
      </c>
      <c r="O4" s="4" t="str">
        <f t="shared" si="0"/>
        <v>1年後</v>
      </c>
      <c r="P4" s="4" t="str">
        <f t="shared" si="0"/>
        <v>2年後</v>
      </c>
      <c r="Q4" s="4" t="str">
        <f t="shared" si="0"/>
        <v>3年後</v>
      </c>
      <c r="R4" s="4" t="str">
        <f t="shared" si="0"/>
        <v>4年後</v>
      </c>
      <c r="S4" s="4" t="str">
        <f t="shared" si="0"/>
        <v>5年後</v>
      </c>
    </row>
    <row r="5" spans="1:19" ht="18.75" customHeight="1" thickBot="1" x14ac:dyDescent="0.45">
      <c r="A5" s="27" t="s">
        <v>7</v>
      </c>
      <c r="B5" s="28">
        <f>DATE(YEAR(C5)-1,MONTH(C5),DAY(C5))</f>
        <v>43525</v>
      </c>
      <c r="C5" s="29">
        <f>DATE(YEAR(D5)-1,MONTH(D5),DAY(D5))</f>
        <v>43891</v>
      </c>
      <c r="D5" s="81">
        <v>44256</v>
      </c>
      <c r="E5" s="29">
        <f>D5</f>
        <v>44256</v>
      </c>
      <c r="F5" s="29">
        <f t="shared" ref="E5:J5" si="1">DATE(YEAR(E5)+1,MONTH(E5),DAY(E5))</f>
        <v>44621</v>
      </c>
      <c r="G5" s="29">
        <f t="shared" si="1"/>
        <v>44986</v>
      </c>
      <c r="H5" s="29">
        <f t="shared" si="1"/>
        <v>45352</v>
      </c>
      <c r="I5" s="29">
        <f t="shared" si="1"/>
        <v>45717</v>
      </c>
      <c r="J5" s="30">
        <f t="shared" si="1"/>
        <v>46082</v>
      </c>
      <c r="L5" s="2" t="s">
        <v>7</v>
      </c>
      <c r="M5" s="5">
        <f t="shared" si="0"/>
        <v>44256</v>
      </c>
      <c r="N5" s="5">
        <f t="shared" si="0"/>
        <v>44256</v>
      </c>
      <c r="O5" s="5">
        <f t="shared" si="0"/>
        <v>44621</v>
      </c>
      <c r="P5" s="5">
        <f t="shared" si="0"/>
        <v>44986</v>
      </c>
      <c r="Q5" s="5">
        <f t="shared" si="0"/>
        <v>45352</v>
      </c>
      <c r="R5" s="5">
        <f t="shared" si="0"/>
        <v>45717</v>
      </c>
      <c r="S5" s="5">
        <f t="shared" si="0"/>
        <v>46082</v>
      </c>
    </row>
    <row r="6" spans="1:19" ht="22.5" customHeight="1" x14ac:dyDescent="0.4">
      <c r="A6" s="82" t="s">
        <v>8</v>
      </c>
      <c r="B6" s="31">
        <v>28123456</v>
      </c>
      <c r="C6" s="32">
        <v>27123456</v>
      </c>
      <c r="D6" s="32">
        <v>26123456</v>
      </c>
      <c r="E6" s="131">
        <f>D6</f>
        <v>26123456</v>
      </c>
      <c r="F6" s="32">
        <f t="shared" ref="E6:J6" si="2">F8+F7</f>
        <v>34000000</v>
      </c>
      <c r="G6" s="32">
        <f t="shared" si="2"/>
        <v>36000000</v>
      </c>
      <c r="H6" s="32">
        <f t="shared" si="2"/>
        <v>38000000</v>
      </c>
      <c r="I6" s="32">
        <f t="shared" si="2"/>
        <v>39000000</v>
      </c>
      <c r="J6" s="33">
        <f t="shared" si="2"/>
        <v>40000000</v>
      </c>
      <c r="L6" s="34" t="s">
        <v>8</v>
      </c>
      <c r="M6" s="6">
        <f t="shared" si="0"/>
        <v>26123456</v>
      </c>
      <c r="N6" s="6">
        <f t="shared" si="0"/>
        <v>26123456</v>
      </c>
      <c r="O6" s="6">
        <f t="shared" si="0"/>
        <v>34000000</v>
      </c>
      <c r="P6" s="6">
        <f t="shared" si="0"/>
        <v>36000000</v>
      </c>
      <c r="Q6" s="6">
        <f t="shared" si="0"/>
        <v>38000000</v>
      </c>
      <c r="R6" s="6">
        <f t="shared" si="0"/>
        <v>39000000</v>
      </c>
      <c r="S6" s="6">
        <f t="shared" si="0"/>
        <v>40000000</v>
      </c>
    </row>
    <row r="7" spans="1:19" s="7" customFormat="1" ht="14.25" customHeight="1" x14ac:dyDescent="0.4">
      <c r="A7" s="35" t="s">
        <v>9</v>
      </c>
      <c r="B7" s="36">
        <v>28123456</v>
      </c>
      <c r="C7" s="37">
        <v>27123456</v>
      </c>
      <c r="D7" s="37">
        <v>26123456</v>
      </c>
      <c r="E7" s="132">
        <f>D7</f>
        <v>26123456</v>
      </c>
      <c r="F7" s="37">
        <v>28000000</v>
      </c>
      <c r="G7" s="37">
        <v>28000000</v>
      </c>
      <c r="H7" s="37">
        <v>28000000</v>
      </c>
      <c r="I7" s="37">
        <v>28000000</v>
      </c>
      <c r="J7" s="38">
        <v>28000000</v>
      </c>
      <c r="L7" s="34" t="s">
        <v>11</v>
      </c>
      <c r="M7" s="8">
        <f t="shared" ref="M7:S7" si="3">D13</f>
        <v>34567</v>
      </c>
      <c r="N7" s="8">
        <f t="shared" si="3"/>
        <v>34567</v>
      </c>
      <c r="O7" s="8">
        <f t="shared" si="3"/>
        <v>400100</v>
      </c>
      <c r="P7" s="8">
        <f t="shared" si="3"/>
        <v>650000</v>
      </c>
      <c r="Q7" s="8">
        <f t="shared" si="3"/>
        <v>850000</v>
      </c>
      <c r="R7" s="8">
        <f t="shared" si="3"/>
        <v>1050000</v>
      </c>
      <c r="S7" s="8">
        <f t="shared" si="3"/>
        <v>1250000</v>
      </c>
    </row>
    <row r="8" spans="1:19" s="7" customFormat="1" ht="14.25" customHeight="1" x14ac:dyDescent="0.4">
      <c r="A8" s="128" t="s">
        <v>50</v>
      </c>
      <c r="B8" s="129"/>
      <c r="C8" s="129"/>
      <c r="D8" s="129"/>
      <c r="E8" s="130"/>
      <c r="F8" s="37">
        <v>6000000</v>
      </c>
      <c r="G8" s="37">
        <v>8000000</v>
      </c>
      <c r="H8" s="37">
        <v>10000000</v>
      </c>
      <c r="I8" s="37">
        <v>11000000</v>
      </c>
      <c r="J8" s="38">
        <v>12000000</v>
      </c>
      <c r="L8" s="34" t="s">
        <v>17</v>
      </c>
      <c r="M8" s="8">
        <f t="shared" ref="M8:S8" si="4">D23</f>
        <v>-3036121</v>
      </c>
      <c r="N8" s="8">
        <f t="shared" si="4"/>
        <v>-3036121</v>
      </c>
      <c r="O8" s="8">
        <f t="shared" si="4"/>
        <v>360090</v>
      </c>
      <c r="P8" s="8">
        <f t="shared" si="4"/>
        <v>585000</v>
      </c>
      <c r="Q8" s="8">
        <f t="shared" si="4"/>
        <v>765000</v>
      </c>
      <c r="R8" s="8">
        <f t="shared" si="4"/>
        <v>945000</v>
      </c>
      <c r="S8" s="8">
        <f t="shared" si="4"/>
        <v>1125000</v>
      </c>
    </row>
    <row r="9" spans="1:19" s="7" customFormat="1" ht="14.25" customHeight="1" x14ac:dyDescent="0.4">
      <c r="A9" s="95" t="s">
        <v>28</v>
      </c>
      <c r="B9" s="102"/>
      <c r="C9" s="102"/>
      <c r="D9" s="102"/>
      <c r="E9" s="96"/>
      <c r="F9" s="39">
        <f t="shared" ref="E9:J9" si="5">F8/F6</f>
        <v>0.17647058823529413</v>
      </c>
      <c r="G9" s="39">
        <f t="shared" si="5"/>
        <v>0.22222222222222221</v>
      </c>
      <c r="H9" s="39">
        <f t="shared" si="5"/>
        <v>0.26315789473684209</v>
      </c>
      <c r="I9" s="39">
        <f t="shared" si="5"/>
        <v>0.28205128205128205</v>
      </c>
      <c r="J9" s="40">
        <f t="shared" si="5"/>
        <v>0.3</v>
      </c>
      <c r="L9" s="34" t="s">
        <v>12</v>
      </c>
      <c r="M9" s="8">
        <f t="shared" ref="M9:S9" si="6">D26</f>
        <v>6490000</v>
      </c>
      <c r="N9" s="8">
        <f t="shared" si="6"/>
        <v>6490000</v>
      </c>
      <c r="O9" s="8">
        <f t="shared" si="6"/>
        <v>7045000</v>
      </c>
      <c r="P9" s="8">
        <f t="shared" si="6"/>
        <v>7150000</v>
      </c>
      <c r="Q9" s="8">
        <f t="shared" si="6"/>
        <v>7260000</v>
      </c>
      <c r="R9" s="8">
        <f t="shared" si="6"/>
        <v>7370000</v>
      </c>
      <c r="S9" s="8">
        <f t="shared" si="6"/>
        <v>7370000</v>
      </c>
    </row>
    <row r="10" spans="1:19" s="7" customFormat="1" ht="14.25" customHeight="1" x14ac:dyDescent="0.4">
      <c r="A10" s="95" t="s">
        <v>35</v>
      </c>
      <c r="B10" s="96"/>
      <c r="C10" s="41">
        <f t="shared" ref="C10:J12" si="7">(C6-B6)/ABS(B6)</f>
        <v>-3.5557507583705218E-2</v>
      </c>
      <c r="D10" s="41">
        <f t="shared" si="7"/>
        <v>-3.686845806080169E-2</v>
      </c>
      <c r="E10" s="41">
        <f>D10</f>
        <v>-3.686845806080169E-2</v>
      </c>
      <c r="F10" s="41">
        <f t="shared" si="7"/>
        <v>0.30151232669980571</v>
      </c>
      <c r="G10" s="41">
        <f t="shared" si="7"/>
        <v>5.8823529411764705E-2</v>
      </c>
      <c r="H10" s="41">
        <f t="shared" si="7"/>
        <v>5.5555555555555552E-2</v>
      </c>
      <c r="I10" s="41">
        <f t="shared" si="7"/>
        <v>2.6315789473684209E-2</v>
      </c>
      <c r="J10" s="42">
        <f t="shared" si="7"/>
        <v>2.564102564102564E-2</v>
      </c>
      <c r="L10" s="34" t="s">
        <v>13</v>
      </c>
      <c r="M10" s="6">
        <f t="shared" ref="M10:S10" si="8">D28</f>
        <v>493354</v>
      </c>
      <c r="N10" s="6">
        <f t="shared" si="8"/>
        <v>493354</v>
      </c>
      <c r="O10" s="6">
        <f t="shared" si="8"/>
        <v>493354</v>
      </c>
      <c r="P10" s="6">
        <f t="shared" si="8"/>
        <v>493354</v>
      </c>
      <c r="Q10" s="6">
        <f t="shared" si="8"/>
        <v>493354</v>
      </c>
      <c r="R10" s="6">
        <f t="shared" si="8"/>
        <v>493354</v>
      </c>
      <c r="S10" s="6">
        <f t="shared" si="8"/>
        <v>493354</v>
      </c>
    </row>
    <row r="11" spans="1:19" s="7" customFormat="1" ht="14.25" customHeight="1" x14ac:dyDescent="0.4">
      <c r="A11" s="95" t="s">
        <v>36</v>
      </c>
      <c r="B11" s="96"/>
      <c r="C11" s="41">
        <f>(C7-B7)/ABS(B7)</f>
        <v>-3.5557507583705218E-2</v>
      </c>
      <c r="D11" s="41">
        <f t="shared" si="7"/>
        <v>-3.686845806080169E-2</v>
      </c>
      <c r="E11" s="41">
        <f>D11</f>
        <v>-3.686845806080169E-2</v>
      </c>
      <c r="F11" s="41">
        <f t="shared" si="7"/>
        <v>7.1833680811604711E-2</v>
      </c>
      <c r="G11" s="41">
        <f t="shared" si="7"/>
        <v>0</v>
      </c>
      <c r="H11" s="41">
        <f t="shared" si="7"/>
        <v>0</v>
      </c>
      <c r="I11" s="41">
        <f>(I7-H7)/ABS(H7)</f>
        <v>0</v>
      </c>
      <c r="J11" s="42">
        <f>(J7-I7)/ABS(I7)</f>
        <v>0</v>
      </c>
      <c r="L11" s="34" t="s">
        <v>18</v>
      </c>
      <c r="M11" s="8">
        <f t="shared" ref="M11:S12" si="9">D30</f>
        <v>7017921</v>
      </c>
      <c r="N11" s="8">
        <f t="shared" si="9"/>
        <v>7017921</v>
      </c>
      <c r="O11" s="8">
        <f t="shared" si="9"/>
        <v>7938454</v>
      </c>
      <c r="P11" s="8">
        <f t="shared" si="9"/>
        <v>8293354</v>
      </c>
      <c r="Q11" s="8">
        <f t="shared" si="9"/>
        <v>8603354</v>
      </c>
      <c r="R11" s="8">
        <f t="shared" si="9"/>
        <v>8913354</v>
      </c>
      <c r="S11" s="8">
        <f t="shared" si="9"/>
        <v>9113354</v>
      </c>
    </row>
    <row r="12" spans="1:19" s="7" customFormat="1" ht="14.25" customHeight="1" thickBot="1" x14ac:dyDescent="0.45">
      <c r="A12" s="93" t="s">
        <v>51</v>
      </c>
      <c r="B12" s="97"/>
      <c r="C12" s="97"/>
      <c r="D12" s="97"/>
      <c r="E12" s="94"/>
      <c r="F12" s="43" t="e">
        <f t="shared" si="7"/>
        <v>#DIV/0!</v>
      </c>
      <c r="G12" s="43">
        <f t="shared" si="7"/>
        <v>0.33333333333333331</v>
      </c>
      <c r="H12" s="43">
        <f t="shared" si="7"/>
        <v>0.25</v>
      </c>
      <c r="I12" s="43">
        <f t="shared" si="7"/>
        <v>0.1</v>
      </c>
      <c r="J12" s="44">
        <f t="shared" si="7"/>
        <v>9.0909090909090912E-2</v>
      </c>
      <c r="L12" s="98" t="s">
        <v>15</v>
      </c>
      <c r="M12" s="99"/>
      <c r="N12" s="9">
        <f t="shared" si="9"/>
        <v>0</v>
      </c>
      <c r="O12" s="9">
        <f t="shared" si="9"/>
        <v>0.13100000000000001</v>
      </c>
      <c r="P12" s="9">
        <f t="shared" si="9"/>
        <v>0.18099999999999999</v>
      </c>
      <c r="Q12" s="9">
        <f t="shared" si="9"/>
        <v>0.22500000000000001</v>
      </c>
      <c r="R12" s="9">
        <f t="shared" si="9"/>
        <v>0.27</v>
      </c>
      <c r="S12" s="9">
        <f t="shared" si="9"/>
        <v>0.29799999999999999</v>
      </c>
    </row>
    <row r="13" spans="1:19" ht="22.5" customHeight="1" x14ac:dyDescent="0.4">
      <c r="A13" s="82" t="s">
        <v>11</v>
      </c>
      <c r="B13" s="31">
        <v>12345</v>
      </c>
      <c r="C13" s="31">
        <v>23456</v>
      </c>
      <c r="D13" s="31">
        <v>34567</v>
      </c>
      <c r="E13" s="133">
        <f>D13</f>
        <v>34567</v>
      </c>
      <c r="F13" s="31">
        <f t="shared" ref="F13:J13" si="10">F14+F15</f>
        <v>400100</v>
      </c>
      <c r="G13" s="31">
        <f t="shared" si="10"/>
        <v>650000</v>
      </c>
      <c r="H13" s="31">
        <f t="shared" si="10"/>
        <v>850000</v>
      </c>
      <c r="I13" s="31">
        <f t="shared" si="10"/>
        <v>1050000</v>
      </c>
      <c r="J13" s="45">
        <f t="shared" si="10"/>
        <v>1250000</v>
      </c>
      <c r="L13" s="49" t="s">
        <v>46</v>
      </c>
      <c r="M13" s="10">
        <f t="shared" ref="M13:S15" si="11">D34</f>
        <v>10</v>
      </c>
      <c r="N13" s="10">
        <f t="shared" si="11"/>
        <v>10</v>
      </c>
      <c r="O13" s="10">
        <f t="shared" si="11"/>
        <v>10</v>
      </c>
      <c r="P13" s="10">
        <f t="shared" si="11"/>
        <v>10</v>
      </c>
      <c r="Q13" s="10">
        <f t="shared" si="11"/>
        <v>10</v>
      </c>
      <c r="R13" s="10">
        <f t="shared" si="11"/>
        <v>10</v>
      </c>
      <c r="S13" s="10">
        <f t="shared" si="11"/>
        <v>10</v>
      </c>
    </row>
    <row r="14" spans="1:19" s="7" customFormat="1" ht="14.25" customHeight="1" x14ac:dyDescent="0.4">
      <c r="A14" s="35" t="s">
        <v>9</v>
      </c>
      <c r="B14" s="36">
        <v>12345</v>
      </c>
      <c r="C14" s="36">
        <v>23456</v>
      </c>
      <c r="D14" s="36">
        <v>34567</v>
      </c>
      <c r="E14" s="134">
        <v>34567</v>
      </c>
      <c r="F14" s="36">
        <v>100</v>
      </c>
      <c r="G14" s="36">
        <v>50000</v>
      </c>
      <c r="H14" s="36">
        <v>50000</v>
      </c>
      <c r="I14" s="36">
        <v>50000</v>
      </c>
      <c r="J14" s="46">
        <v>50000</v>
      </c>
      <c r="L14" s="55" t="s">
        <v>47</v>
      </c>
      <c r="M14" s="6">
        <f t="shared" si="11"/>
        <v>701792.1</v>
      </c>
      <c r="N14" s="6">
        <f t="shared" si="11"/>
        <v>701792.1</v>
      </c>
      <c r="O14" s="6">
        <f t="shared" si="11"/>
        <v>793845.4</v>
      </c>
      <c r="P14" s="6">
        <f t="shared" si="11"/>
        <v>829335.4</v>
      </c>
      <c r="Q14" s="6">
        <f t="shared" si="11"/>
        <v>860335.4</v>
      </c>
      <c r="R14" s="6">
        <f t="shared" si="11"/>
        <v>891335.4</v>
      </c>
      <c r="S14" s="6">
        <f t="shared" si="11"/>
        <v>911335.4</v>
      </c>
    </row>
    <row r="15" spans="1:19" s="7" customFormat="1" ht="14.25" customHeight="1" x14ac:dyDescent="0.4">
      <c r="A15" s="128" t="s">
        <v>50</v>
      </c>
      <c r="B15" s="129"/>
      <c r="C15" s="129"/>
      <c r="D15" s="129"/>
      <c r="E15" s="130"/>
      <c r="F15" s="36">
        <v>400000</v>
      </c>
      <c r="G15" s="36">
        <v>600000</v>
      </c>
      <c r="H15" s="36">
        <v>800000</v>
      </c>
      <c r="I15" s="36">
        <v>1000000</v>
      </c>
      <c r="J15" s="46">
        <v>1200000</v>
      </c>
      <c r="L15" s="100" t="s">
        <v>19</v>
      </c>
      <c r="M15" s="101"/>
      <c r="N15" s="11">
        <f t="shared" si="11"/>
        <v>0</v>
      </c>
      <c r="O15" s="11">
        <f t="shared" si="11"/>
        <v>0.13100000000000001</v>
      </c>
      <c r="P15" s="11">
        <f t="shared" si="11"/>
        <v>0.18099999999999999</v>
      </c>
      <c r="Q15" s="11">
        <f t="shared" si="11"/>
        <v>0.22500000000000001</v>
      </c>
      <c r="R15" s="11">
        <f t="shared" si="11"/>
        <v>0.27</v>
      </c>
      <c r="S15" s="11">
        <f t="shared" si="11"/>
        <v>0.29799999999999999</v>
      </c>
    </row>
    <row r="16" spans="1:19" s="7" customFormat="1" ht="14.25" customHeight="1" x14ac:dyDescent="0.4">
      <c r="A16" s="95" t="s">
        <v>29</v>
      </c>
      <c r="B16" s="102"/>
      <c r="C16" s="102"/>
      <c r="D16" s="102"/>
      <c r="E16" s="96"/>
      <c r="F16" s="47">
        <f t="shared" ref="E16:J16" si="12">F15/F13</f>
        <v>0.99975006248437892</v>
      </c>
      <c r="G16" s="47">
        <f t="shared" si="12"/>
        <v>0.92307692307692313</v>
      </c>
      <c r="H16" s="47">
        <f t="shared" si="12"/>
        <v>0.94117647058823528</v>
      </c>
      <c r="I16" s="47">
        <f t="shared" si="12"/>
        <v>0.95238095238095233</v>
      </c>
      <c r="J16" s="48">
        <f t="shared" si="12"/>
        <v>0.96</v>
      </c>
      <c r="L16" s="18"/>
      <c r="M16" s="18"/>
      <c r="N16" s="18"/>
      <c r="O16" s="18"/>
      <c r="P16" s="18"/>
      <c r="Q16" s="18"/>
      <c r="R16" s="18"/>
      <c r="S16" s="18"/>
    </row>
    <row r="17" spans="1:19" s="7" customFormat="1" ht="14.25" customHeight="1" x14ac:dyDescent="0.4">
      <c r="A17" s="95" t="s">
        <v>38</v>
      </c>
      <c r="B17" s="96"/>
      <c r="C17" s="41">
        <f t="shared" ref="C17:E18" si="13">(C13-B13)/ABS(B13)</f>
        <v>0.90004050222762255</v>
      </c>
      <c r="D17" s="41">
        <f t="shared" si="13"/>
        <v>0.47369542974079126</v>
      </c>
      <c r="E17" s="41">
        <f>D17</f>
        <v>0.47369542974079126</v>
      </c>
      <c r="F17" s="41">
        <f>(F13-E13)/ABS(E13)</f>
        <v>10.574623195533313</v>
      </c>
      <c r="G17" s="41">
        <f t="shared" ref="G17:J19" si="14">(G13-F13)/ABS(F13)</f>
        <v>0.62459385153711577</v>
      </c>
      <c r="H17" s="41">
        <f t="shared" si="14"/>
        <v>0.30769230769230771</v>
      </c>
      <c r="I17" s="41">
        <f t="shared" si="14"/>
        <v>0.23529411764705882</v>
      </c>
      <c r="J17" s="42">
        <f t="shared" si="14"/>
        <v>0.19047619047619047</v>
      </c>
      <c r="L17" s="63"/>
      <c r="M17" s="63"/>
      <c r="N17" s="63"/>
      <c r="O17" s="63"/>
      <c r="P17" s="63"/>
      <c r="Q17" s="63"/>
      <c r="R17" s="63"/>
      <c r="S17" s="2"/>
    </row>
    <row r="18" spans="1:19" s="7" customFormat="1" ht="14.25" customHeight="1" x14ac:dyDescent="0.4">
      <c r="A18" s="95" t="s">
        <v>36</v>
      </c>
      <c r="B18" s="96"/>
      <c r="C18" s="41">
        <f t="shared" si="13"/>
        <v>0.90004050222762255</v>
      </c>
      <c r="D18" s="41">
        <f t="shared" si="13"/>
        <v>0.47369542974079126</v>
      </c>
      <c r="E18" s="41">
        <f>D18</f>
        <v>0.47369542974079126</v>
      </c>
      <c r="F18" s="41">
        <f>(F14-E14)/ABS(E14)</f>
        <v>-0.99710706743425814</v>
      </c>
      <c r="G18" s="41">
        <f t="shared" si="14"/>
        <v>499</v>
      </c>
      <c r="H18" s="41">
        <f t="shared" si="14"/>
        <v>0</v>
      </c>
      <c r="I18" s="41">
        <f t="shared" si="14"/>
        <v>0</v>
      </c>
      <c r="J18" s="42">
        <f t="shared" si="14"/>
        <v>0</v>
      </c>
      <c r="L18" s="18"/>
      <c r="M18" s="18"/>
      <c r="N18" s="18"/>
      <c r="O18" s="18"/>
      <c r="P18" s="18"/>
      <c r="Q18" s="18"/>
      <c r="R18" s="18"/>
      <c r="S18" s="18"/>
    </row>
    <row r="19" spans="1:19" s="7" customFormat="1" ht="14.25" customHeight="1" x14ac:dyDescent="0.4">
      <c r="A19" s="95" t="s">
        <v>52</v>
      </c>
      <c r="B19" s="102"/>
      <c r="C19" s="102"/>
      <c r="D19" s="102"/>
      <c r="E19" s="96"/>
      <c r="F19" s="41" t="e">
        <f>(F15-E15)/ABS(E15)</f>
        <v>#DIV/0!</v>
      </c>
      <c r="G19" s="41">
        <f t="shared" si="14"/>
        <v>0.5</v>
      </c>
      <c r="H19" s="41">
        <f t="shared" si="14"/>
        <v>0.33333333333333331</v>
      </c>
      <c r="I19" s="41">
        <f t="shared" si="14"/>
        <v>0.25</v>
      </c>
      <c r="J19" s="42">
        <f t="shared" si="14"/>
        <v>0.2</v>
      </c>
      <c r="L19" s="63"/>
      <c r="M19" s="66"/>
      <c r="N19" s="67"/>
      <c r="O19" s="67"/>
      <c r="P19" s="67"/>
      <c r="Q19" s="67"/>
      <c r="R19" s="67"/>
      <c r="S19" s="2"/>
    </row>
    <row r="20" spans="1:19" s="7" customFormat="1" ht="14.25" customHeight="1" x14ac:dyDescent="0.4">
      <c r="A20" s="85" t="s">
        <v>39</v>
      </c>
      <c r="B20" s="47">
        <f t="shared" ref="B20:J22" si="15">B13/B6</f>
        <v>4.3895743112084092E-4</v>
      </c>
      <c r="C20" s="47">
        <f t="shared" si="15"/>
        <v>8.6478655227416443E-4</v>
      </c>
      <c r="D20" s="47">
        <f t="shared" si="15"/>
        <v>1.3232169587362407E-3</v>
      </c>
      <c r="E20" s="47">
        <f t="shared" si="15"/>
        <v>1.3232169587362407E-3</v>
      </c>
      <c r="F20" s="47">
        <f t="shared" si="15"/>
        <v>1.176764705882353E-2</v>
      </c>
      <c r="G20" s="47">
        <f t="shared" si="15"/>
        <v>1.8055555555555554E-2</v>
      </c>
      <c r="H20" s="47">
        <f t="shared" si="15"/>
        <v>2.2368421052631579E-2</v>
      </c>
      <c r="I20" s="47">
        <f t="shared" si="15"/>
        <v>2.6923076923076925E-2</v>
      </c>
      <c r="J20" s="48">
        <f t="shared" si="15"/>
        <v>3.125E-2</v>
      </c>
      <c r="L20" s="67"/>
      <c r="M20" s="67"/>
      <c r="N20" s="70"/>
      <c r="O20" s="70"/>
      <c r="P20" s="70"/>
      <c r="Q20" s="70"/>
      <c r="R20" s="70"/>
      <c r="S20" s="2"/>
    </row>
    <row r="21" spans="1:19" s="7" customFormat="1" ht="14.25" customHeight="1" x14ac:dyDescent="0.4">
      <c r="A21" s="85" t="s">
        <v>40</v>
      </c>
      <c r="B21" s="47">
        <f t="shared" si="15"/>
        <v>4.3895743112084092E-4</v>
      </c>
      <c r="C21" s="47">
        <f t="shared" si="15"/>
        <v>8.6478655227416443E-4</v>
      </c>
      <c r="D21" s="47">
        <f t="shared" si="15"/>
        <v>1.3232169587362407E-3</v>
      </c>
      <c r="E21" s="47">
        <f t="shared" si="15"/>
        <v>1.3232169587362407E-3</v>
      </c>
      <c r="F21" s="47">
        <f t="shared" si="15"/>
        <v>3.5714285714285714E-6</v>
      </c>
      <c r="G21" s="47">
        <f t="shared" si="15"/>
        <v>1.7857142857142857E-3</v>
      </c>
      <c r="H21" s="47">
        <f t="shared" si="15"/>
        <v>1.7857142857142857E-3</v>
      </c>
      <c r="I21" s="47">
        <f t="shared" si="15"/>
        <v>1.7857142857142857E-3</v>
      </c>
      <c r="J21" s="48">
        <f t="shared" si="15"/>
        <v>1.7857142857142857E-3</v>
      </c>
      <c r="L21" s="2"/>
      <c r="M21" s="2"/>
      <c r="N21" s="2"/>
      <c r="O21" s="2"/>
      <c r="P21" s="2"/>
      <c r="Q21" s="2"/>
      <c r="R21" s="2"/>
      <c r="S21" s="2"/>
    </row>
    <row r="22" spans="1:19" s="7" customFormat="1" ht="14.25" customHeight="1" thickBot="1" x14ac:dyDescent="0.45">
      <c r="A22" s="93" t="s">
        <v>53</v>
      </c>
      <c r="B22" s="97"/>
      <c r="C22" s="97"/>
      <c r="D22" s="97"/>
      <c r="E22" s="94"/>
      <c r="F22" s="51">
        <f t="shared" si="15"/>
        <v>6.6666666666666666E-2</v>
      </c>
      <c r="G22" s="51">
        <f t="shared" si="15"/>
        <v>7.4999999999999997E-2</v>
      </c>
      <c r="H22" s="51">
        <f t="shared" si="15"/>
        <v>0.08</v>
      </c>
      <c r="I22" s="51">
        <f t="shared" si="15"/>
        <v>9.0909090909090912E-2</v>
      </c>
      <c r="J22" s="52">
        <f t="shared" si="15"/>
        <v>0.1</v>
      </c>
      <c r="L22" s="2"/>
      <c r="M22" s="2"/>
      <c r="N22" s="2"/>
      <c r="O22" s="2"/>
      <c r="P22" s="2"/>
      <c r="Q22" s="2"/>
      <c r="R22" s="2"/>
      <c r="S22" s="2"/>
    </row>
    <row r="23" spans="1:19" ht="22.5" customHeight="1" x14ac:dyDescent="0.4">
      <c r="A23" s="82" t="s">
        <v>20</v>
      </c>
      <c r="B23" s="53">
        <v>-985053</v>
      </c>
      <c r="C23" s="53">
        <v>-2370748</v>
      </c>
      <c r="D23" s="53">
        <v>-3036121</v>
      </c>
      <c r="E23" s="64">
        <f>D23</f>
        <v>-3036121</v>
      </c>
      <c r="F23" s="53">
        <f t="shared" ref="E23:J23" si="16">F13*90%</f>
        <v>360090</v>
      </c>
      <c r="G23" s="53">
        <f t="shared" si="16"/>
        <v>585000</v>
      </c>
      <c r="H23" s="53">
        <f t="shared" si="16"/>
        <v>765000</v>
      </c>
      <c r="I23" s="53">
        <f t="shared" si="16"/>
        <v>945000</v>
      </c>
      <c r="J23" s="54">
        <f t="shared" si="16"/>
        <v>1125000</v>
      </c>
    </row>
    <row r="24" spans="1:19" s="18" customFormat="1" ht="14.25" customHeight="1" x14ac:dyDescent="0.4">
      <c r="A24" s="56" t="s">
        <v>42</v>
      </c>
      <c r="B24" s="57">
        <f>B23/B6</f>
        <v>-3.5026029517851574E-2</v>
      </c>
      <c r="C24" s="57">
        <f t="shared" ref="C24:J24" si="17">C23/C6</f>
        <v>-8.7405823210729483E-2</v>
      </c>
      <c r="D24" s="57">
        <f t="shared" si="17"/>
        <v>-0.11622202667212179</v>
      </c>
      <c r="E24" s="57">
        <f t="shared" si="17"/>
        <v>-0.11622202667212179</v>
      </c>
      <c r="F24" s="57">
        <f t="shared" si="17"/>
        <v>1.0590882352941176E-2</v>
      </c>
      <c r="G24" s="57">
        <f t="shared" si="17"/>
        <v>1.6250000000000001E-2</v>
      </c>
      <c r="H24" s="57">
        <f t="shared" si="17"/>
        <v>2.013157894736842E-2</v>
      </c>
      <c r="I24" s="57">
        <f t="shared" si="17"/>
        <v>2.4230769230769229E-2</v>
      </c>
      <c r="J24" s="58">
        <f t="shared" si="17"/>
        <v>2.8125000000000001E-2</v>
      </c>
      <c r="L24" s="19"/>
      <c r="M24" s="19"/>
      <c r="N24" s="19"/>
      <c r="O24" s="19"/>
      <c r="P24" s="19"/>
      <c r="Q24" s="19"/>
      <c r="R24" s="19"/>
      <c r="S24" s="19"/>
    </row>
    <row r="25" spans="1:19" s="18" customFormat="1" ht="14.25" customHeight="1" thickBot="1" x14ac:dyDescent="0.45">
      <c r="A25" s="93" t="s">
        <v>43</v>
      </c>
      <c r="B25" s="94"/>
      <c r="C25" s="59">
        <f t="shared" ref="C25:J25" si="18">(C23-B23)/ABS(B23)</f>
        <v>-1.4067212627137828</v>
      </c>
      <c r="D25" s="59">
        <f t="shared" si="18"/>
        <v>-0.28065952180493248</v>
      </c>
      <c r="E25" s="59">
        <f>D25</f>
        <v>-0.28065952180493248</v>
      </c>
      <c r="F25" s="59">
        <f t="shared" si="18"/>
        <v>1.1186019924765844</v>
      </c>
      <c r="G25" s="59">
        <f t="shared" si="18"/>
        <v>0.62459385153711577</v>
      </c>
      <c r="H25" s="59">
        <f t="shared" si="18"/>
        <v>0.30769230769230771</v>
      </c>
      <c r="I25" s="59">
        <f t="shared" si="18"/>
        <v>0.23529411764705882</v>
      </c>
      <c r="J25" s="60">
        <f t="shared" si="18"/>
        <v>0.19047619047619047</v>
      </c>
      <c r="L25" s="19"/>
      <c r="M25" s="19"/>
      <c r="N25" s="19"/>
      <c r="O25" s="19"/>
      <c r="P25" s="19"/>
      <c r="Q25" s="19"/>
      <c r="R25" s="19"/>
      <c r="S25" s="19"/>
    </row>
    <row r="26" spans="1:19" ht="22.5" customHeight="1" x14ac:dyDescent="0.4">
      <c r="A26" s="82" t="s">
        <v>12</v>
      </c>
      <c r="B26" s="32">
        <f>6180000+960000</f>
        <v>7140000</v>
      </c>
      <c r="C26" s="31">
        <f>5880000+960000</f>
        <v>6840000</v>
      </c>
      <c r="D26" s="31">
        <f>5530000+960000</f>
        <v>6490000</v>
      </c>
      <c r="E26" s="133">
        <f>D26</f>
        <v>6490000</v>
      </c>
      <c r="F26" s="31">
        <v>7045000</v>
      </c>
      <c r="G26" s="31">
        <v>7150000</v>
      </c>
      <c r="H26" s="31">
        <v>7260000</v>
      </c>
      <c r="I26" s="31">
        <v>7370000</v>
      </c>
      <c r="J26" s="45">
        <v>7370000</v>
      </c>
      <c r="L26" s="19"/>
      <c r="M26" s="19"/>
      <c r="N26" s="19"/>
      <c r="O26" s="19"/>
      <c r="P26" s="19"/>
      <c r="Q26" s="19"/>
      <c r="R26" s="19"/>
      <c r="S26" s="19"/>
    </row>
    <row r="27" spans="1:19" s="18" customFormat="1" ht="14.25" customHeight="1" thickBot="1" x14ac:dyDescent="0.45">
      <c r="A27" s="61" t="s">
        <v>44</v>
      </c>
      <c r="B27" s="62"/>
      <c r="C27" s="51">
        <f t="shared" ref="C27:J27" si="19">(C26-B26)/ABS(B26)</f>
        <v>-4.2016806722689079E-2</v>
      </c>
      <c r="D27" s="51">
        <f t="shared" si="19"/>
        <v>-5.1169590643274851E-2</v>
      </c>
      <c r="E27" s="51">
        <f>D27</f>
        <v>-5.1169590643274851E-2</v>
      </c>
      <c r="F27" s="51">
        <f t="shared" si="19"/>
        <v>8.551617873651772E-2</v>
      </c>
      <c r="G27" s="51">
        <f t="shared" si="19"/>
        <v>1.4904187366926898E-2</v>
      </c>
      <c r="H27" s="51">
        <f t="shared" si="19"/>
        <v>1.5384615384615385E-2</v>
      </c>
      <c r="I27" s="51">
        <f t="shared" si="19"/>
        <v>1.5151515151515152E-2</v>
      </c>
      <c r="J27" s="52">
        <f t="shared" si="19"/>
        <v>0</v>
      </c>
      <c r="L27" s="2"/>
      <c r="M27" s="2"/>
      <c r="N27" s="2"/>
      <c r="O27" s="2"/>
      <c r="P27" s="2"/>
      <c r="Q27" s="2"/>
      <c r="R27" s="2"/>
      <c r="S27" s="2"/>
    </row>
    <row r="28" spans="1:19" ht="22.5" customHeight="1" x14ac:dyDescent="0.4">
      <c r="A28" s="82" t="s">
        <v>13</v>
      </c>
      <c r="B28" s="32">
        <v>1206955</v>
      </c>
      <c r="C28" s="31">
        <v>868132</v>
      </c>
      <c r="D28" s="31">
        <v>493354</v>
      </c>
      <c r="E28" s="133">
        <f>D28</f>
        <v>493354</v>
      </c>
      <c r="F28" s="31">
        <f>E28</f>
        <v>493354</v>
      </c>
      <c r="G28" s="31">
        <f>F28</f>
        <v>493354</v>
      </c>
      <c r="H28" s="31">
        <f>G28</f>
        <v>493354</v>
      </c>
      <c r="I28" s="31">
        <f>H28</f>
        <v>493354</v>
      </c>
      <c r="J28" s="45">
        <f>I28</f>
        <v>493354</v>
      </c>
    </row>
    <row r="29" spans="1:19" s="18" customFormat="1" ht="14.25" customHeight="1" thickBot="1" x14ac:dyDescent="0.45">
      <c r="A29" s="61" t="s">
        <v>45</v>
      </c>
      <c r="B29" s="62"/>
      <c r="C29" s="51">
        <f t="shared" ref="C29:J29" si="20">(C28-B28)/ABS(B28)</f>
        <v>-0.28072546200976839</v>
      </c>
      <c r="D29" s="51">
        <f t="shared" si="20"/>
        <v>-0.43170623822183724</v>
      </c>
      <c r="E29" s="51">
        <f>D29</f>
        <v>-0.43170623822183724</v>
      </c>
      <c r="F29" s="51">
        <f t="shared" si="20"/>
        <v>0</v>
      </c>
      <c r="G29" s="51">
        <f t="shared" si="20"/>
        <v>0</v>
      </c>
      <c r="H29" s="51">
        <f t="shared" si="20"/>
        <v>0</v>
      </c>
      <c r="I29" s="51">
        <f t="shared" si="20"/>
        <v>0</v>
      </c>
      <c r="J29" s="52">
        <f t="shared" si="20"/>
        <v>0</v>
      </c>
      <c r="L29" s="2"/>
      <c r="M29" s="2"/>
      <c r="N29" s="2"/>
      <c r="O29" s="2"/>
      <c r="P29" s="2"/>
      <c r="Q29" s="2"/>
      <c r="R29" s="2"/>
      <c r="S29" s="2"/>
    </row>
    <row r="30" spans="1:19" ht="22.5" customHeight="1" x14ac:dyDescent="0.4">
      <c r="A30" s="83" t="s">
        <v>14</v>
      </c>
      <c r="B30" s="64">
        <f t="shared" ref="B30:G30" si="21">B13+B26+B28</f>
        <v>8359300</v>
      </c>
      <c r="C30" s="64">
        <f t="shared" si="21"/>
        <v>7731588</v>
      </c>
      <c r="D30" s="64">
        <f t="shared" si="21"/>
        <v>7017921</v>
      </c>
      <c r="E30" s="64">
        <f t="shared" si="21"/>
        <v>7017921</v>
      </c>
      <c r="F30" s="64">
        <f t="shared" si="21"/>
        <v>7938454</v>
      </c>
      <c r="G30" s="64">
        <f t="shared" si="21"/>
        <v>8293354</v>
      </c>
      <c r="H30" s="64">
        <f>+H13+H26+H28</f>
        <v>8603354</v>
      </c>
      <c r="I30" s="64">
        <f>+I13+I26+I28</f>
        <v>8913354</v>
      </c>
      <c r="J30" s="65">
        <f>+J13+J26+J28</f>
        <v>9113354</v>
      </c>
    </row>
    <row r="31" spans="1:19" ht="14.25" customHeight="1" x14ac:dyDescent="0.4">
      <c r="A31" s="103" t="s">
        <v>32</v>
      </c>
      <c r="B31" s="104"/>
      <c r="C31" s="104"/>
      <c r="D31" s="124"/>
      <c r="E31" s="138"/>
      <c r="F31" s="68">
        <f>TRUNC((F30-$E$30)/ABS($E$30),3)</f>
        <v>0.13100000000000001</v>
      </c>
      <c r="G31" s="68">
        <f>TRUNC((G30-$E$30)/ABS($E$30),3)</f>
        <v>0.18099999999999999</v>
      </c>
      <c r="H31" s="68">
        <f>TRUNC((H30-$E$30)/ABS($E$30),3)</f>
        <v>0.22500000000000001</v>
      </c>
      <c r="I31" s="68">
        <f>TRUNC((I30-$E$30)/ABS($E$30),3)</f>
        <v>0.27</v>
      </c>
      <c r="J31" s="69">
        <f>TRUNC((J30-$E$30)/ABS($E$30),3)</f>
        <v>0.29799999999999999</v>
      </c>
    </row>
    <row r="32" spans="1:19" ht="14.25" customHeight="1" thickBot="1" x14ac:dyDescent="0.45">
      <c r="A32" s="105"/>
      <c r="B32" s="106"/>
      <c r="C32" s="106"/>
      <c r="D32" s="137"/>
      <c r="E32" s="139"/>
      <c r="F32" s="140"/>
      <c r="G32" s="71" t="s">
        <v>30</v>
      </c>
      <c r="H32" s="71">
        <f>H31/3</f>
        <v>7.4999999999999997E-2</v>
      </c>
      <c r="I32" s="71" t="s">
        <v>31</v>
      </c>
      <c r="J32" s="72">
        <f>J31/5</f>
        <v>5.96E-2</v>
      </c>
    </row>
    <row r="33" spans="1:19" ht="22.5" customHeight="1" thickBot="1" x14ac:dyDescent="0.45">
      <c r="A33" s="108" t="s">
        <v>23</v>
      </c>
      <c r="B33" s="109"/>
      <c r="C33" s="109"/>
      <c r="D33" s="142">
        <v>23650000</v>
      </c>
      <c r="E33" s="143">
        <f>D33</f>
        <v>23650000</v>
      </c>
      <c r="F33" s="111"/>
      <c r="G33" s="112"/>
      <c r="H33" s="112"/>
      <c r="I33" s="112"/>
      <c r="J33" s="113"/>
    </row>
    <row r="34" spans="1:19" ht="22.5" customHeight="1" thickBot="1" x14ac:dyDescent="0.45">
      <c r="A34" s="84" t="s">
        <v>24</v>
      </c>
      <c r="B34" s="73">
        <v>10</v>
      </c>
      <c r="C34" s="73">
        <v>10</v>
      </c>
      <c r="D34" s="73">
        <v>10</v>
      </c>
      <c r="E34" s="141">
        <f>D34</f>
        <v>10</v>
      </c>
      <c r="F34" s="73">
        <v>10</v>
      </c>
      <c r="G34" s="73">
        <v>10</v>
      </c>
      <c r="H34" s="73">
        <v>10</v>
      </c>
      <c r="I34" s="73">
        <v>10</v>
      </c>
      <c r="J34" s="74">
        <v>10</v>
      </c>
    </row>
    <row r="35" spans="1:19" s="19" customFormat="1" ht="22.5" customHeight="1" x14ac:dyDescent="0.4">
      <c r="A35" s="82" t="s">
        <v>25</v>
      </c>
      <c r="B35" s="75">
        <f t="shared" ref="B35:J35" si="22">B30/B34</f>
        <v>835930</v>
      </c>
      <c r="C35" s="75">
        <f t="shared" si="22"/>
        <v>773158.8</v>
      </c>
      <c r="D35" s="75">
        <f t="shared" si="22"/>
        <v>701792.1</v>
      </c>
      <c r="E35" s="75">
        <f>D35</f>
        <v>701792.1</v>
      </c>
      <c r="F35" s="75">
        <f t="shared" si="22"/>
        <v>793845.4</v>
      </c>
      <c r="G35" s="75">
        <f t="shared" si="22"/>
        <v>829335.4</v>
      </c>
      <c r="H35" s="75">
        <f t="shared" si="22"/>
        <v>860335.4</v>
      </c>
      <c r="I35" s="75">
        <f t="shared" si="22"/>
        <v>891335.4</v>
      </c>
      <c r="J35" s="76">
        <f t="shared" si="22"/>
        <v>911335.4</v>
      </c>
      <c r="L35" s="2"/>
      <c r="M35" s="2"/>
      <c r="N35" s="2"/>
      <c r="O35" s="2"/>
      <c r="P35" s="2"/>
      <c r="Q35" s="2"/>
      <c r="R35" s="2"/>
      <c r="S35" s="2"/>
    </row>
    <row r="36" spans="1:19" s="19" customFormat="1" ht="14.25" customHeight="1" x14ac:dyDescent="0.4">
      <c r="A36" s="114" t="s">
        <v>27</v>
      </c>
      <c r="B36" s="115"/>
      <c r="C36" s="115"/>
      <c r="D36" s="115"/>
      <c r="E36" s="127"/>
      <c r="F36" s="77">
        <f>TRUNC((F35-$E$35)/ABS($E$35),3)</f>
        <v>0.13100000000000001</v>
      </c>
      <c r="G36" s="77">
        <f>TRUNC((G35-$E$35)/ABS($E$35),3)</f>
        <v>0.18099999999999999</v>
      </c>
      <c r="H36" s="77">
        <f>TRUNC((H35-$E$35)/ABS($E$35),3)</f>
        <v>0.22500000000000001</v>
      </c>
      <c r="I36" s="77">
        <f>TRUNC((I35-$E$35)/ABS($E$35),3)</f>
        <v>0.27</v>
      </c>
      <c r="J36" s="78">
        <f>TRUNC((J35-$E$35)/ABS($E$35),3)</f>
        <v>0.29799999999999999</v>
      </c>
      <c r="L36" s="2"/>
      <c r="M36" s="2"/>
      <c r="N36" s="2"/>
      <c r="O36" s="2"/>
      <c r="P36" s="2"/>
      <c r="Q36" s="2"/>
      <c r="R36" s="2"/>
      <c r="S36" s="2"/>
    </row>
    <row r="37" spans="1:19" s="19" customFormat="1" ht="14.25" customHeight="1" thickBot="1" x14ac:dyDescent="0.45">
      <c r="A37" s="116"/>
      <c r="B37" s="117"/>
      <c r="C37" s="117"/>
      <c r="D37" s="117"/>
      <c r="E37" s="126"/>
      <c r="F37" s="118"/>
      <c r="G37" s="79" t="s">
        <v>30</v>
      </c>
      <c r="H37" s="79">
        <f>H36/3</f>
        <v>7.4999999999999997E-2</v>
      </c>
      <c r="I37" s="79" t="s">
        <v>31</v>
      </c>
      <c r="J37" s="80">
        <f>J36/5</f>
        <v>5.96E-2</v>
      </c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4">
      <c r="A38" s="12"/>
      <c r="B38" s="13"/>
      <c r="C38" s="14"/>
      <c r="D38" s="14"/>
      <c r="E38" s="1"/>
      <c r="F38" s="1"/>
      <c r="G38" s="1"/>
      <c r="H38" s="1"/>
      <c r="I38" s="1"/>
    </row>
    <row r="39" spans="1:19" ht="22.5" customHeight="1" x14ac:dyDescent="0.4">
      <c r="A39" s="119" t="s">
        <v>16</v>
      </c>
      <c r="B39" s="15" t="s">
        <v>8</v>
      </c>
      <c r="C39" s="120"/>
      <c r="D39" s="120"/>
      <c r="E39" s="120"/>
      <c r="F39" s="120"/>
      <c r="G39" s="120"/>
      <c r="H39" s="120"/>
      <c r="I39" s="120"/>
    </row>
    <row r="40" spans="1:19" ht="22.5" customHeight="1" x14ac:dyDescent="0.4">
      <c r="A40" s="119"/>
      <c r="B40" s="15" t="s">
        <v>11</v>
      </c>
      <c r="C40" s="120"/>
      <c r="D40" s="120"/>
      <c r="E40" s="120"/>
      <c r="F40" s="120"/>
      <c r="G40" s="120"/>
      <c r="H40" s="120"/>
      <c r="I40" s="120"/>
    </row>
    <row r="41" spans="1:19" ht="22.5" customHeight="1" x14ac:dyDescent="0.4">
      <c r="A41" s="119"/>
      <c r="B41" s="15" t="s">
        <v>26</v>
      </c>
      <c r="C41" s="120"/>
      <c r="D41" s="120"/>
      <c r="E41" s="120"/>
      <c r="F41" s="120"/>
      <c r="G41" s="120"/>
      <c r="H41" s="120"/>
      <c r="I41" s="120"/>
    </row>
    <row r="42" spans="1:19" ht="22.5" customHeight="1" x14ac:dyDescent="0.4">
      <c r="A42" s="119"/>
      <c r="B42" s="15" t="s">
        <v>12</v>
      </c>
      <c r="C42" s="121"/>
      <c r="D42" s="122"/>
      <c r="E42" s="122"/>
      <c r="F42" s="122"/>
      <c r="G42" s="122"/>
      <c r="H42" s="122"/>
      <c r="I42" s="123"/>
    </row>
    <row r="43" spans="1:19" ht="22.5" customHeight="1" x14ac:dyDescent="0.4">
      <c r="A43" s="119"/>
      <c r="B43" s="15" t="s">
        <v>13</v>
      </c>
      <c r="C43" s="120"/>
      <c r="D43" s="120"/>
      <c r="E43" s="120"/>
      <c r="F43" s="120"/>
      <c r="G43" s="120"/>
      <c r="H43" s="120"/>
      <c r="I43" s="120"/>
    </row>
    <row r="44" spans="1:19" ht="22.5" customHeight="1" x14ac:dyDescent="0.4">
      <c r="A44" s="119"/>
      <c r="B44" s="15" t="s">
        <v>21</v>
      </c>
      <c r="C44" s="120"/>
      <c r="D44" s="120"/>
      <c r="E44" s="120"/>
      <c r="F44" s="120"/>
      <c r="G44" s="120"/>
      <c r="H44" s="120"/>
      <c r="I44" s="120"/>
    </row>
    <row r="45" spans="1:19" ht="22.5" customHeight="1" x14ac:dyDescent="0.4">
      <c r="A45" s="119"/>
      <c r="B45" s="15" t="s">
        <v>22</v>
      </c>
      <c r="C45" s="120"/>
      <c r="D45" s="120"/>
      <c r="E45" s="120"/>
      <c r="F45" s="120"/>
      <c r="G45" s="120"/>
      <c r="H45" s="120"/>
      <c r="I45" s="120"/>
    </row>
    <row r="46" spans="1:19" ht="43.5" customHeight="1" x14ac:dyDescent="0.4">
      <c r="A46" s="7"/>
      <c r="B46" s="13"/>
      <c r="C46" s="16"/>
      <c r="D46" s="16"/>
      <c r="E46" s="16"/>
      <c r="F46" s="16"/>
      <c r="G46" s="16"/>
      <c r="H46" s="17"/>
      <c r="I46" s="17"/>
    </row>
  </sheetData>
  <mergeCells count="32">
    <mergeCell ref="A39:A45"/>
    <mergeCell ref="C39:I39"/>
    <mergeCell ref="C40:I40"/>
    <mergeCell ref="C41:I41"/>
    <mergeCell ref="C42:I42"/>
    <mergeCell ref="C43:I43"/>
    <mergeCell ref="C44:I44"/>
    <mergeCell ref="C45:I45"/>
    <mergeCell ref="A31:D32"/>
    <mergeCell ref="E32:F32"/>
    <mergeCell ref="F33:J33"/>
    <mergeCell ref="A36:D37"/>
    <mergeCell ref="E37:F37"/>
    <mergeCell ref="A33:C33"/>
    <mergeCell ref="A17:B17"/>
    <mergeCell ref="A18:B18"/>
    <mergeCell ref="A19:E19"/>
    <mergeCell ref="A25:B25"/>
    <mergeCell ref="A16:E16"/>
    <mergeCell ref="A22:E22"/>
    <mergeCell ref="A10:B10"/>
    <mergeCell ref="A11:B11"/>
    <mergeCell ref="A12:E12"/>
    <mergeCell ref="L12:M12"/>
    <mergeCell ref="L15:M15"/>
    <mergeCell ref="A15:E15"/>
    <mergeCell ref="A1:D1"/>
    <mergeCell ref="E1:I1"/>
    <mergeCell ref="A2:J2"/>
    <mergeCell ref="L2:S2"/>
    <mergeCell ref="A8:E8"/>
    <mergeCell ref="A9:E9"/>
  </mergeCells>
  <phoneticPr fontId="2"/>
  <printOptions horizontalCentered="1" verticalCentered="1"/>
  <pageMargins left="0" right="0" top="0" bottom="0" header="0" footer="0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4183-7457-48D4-94E1-1425DFA718F1}">
  <sheetPr>
    <tabColor theme="5" tint="0.79998168889431442"/>
  </sheetPr>
  <dimension ref="A1:S46"/>
  <sheetViews>
    <sheetView showGridLines="0" tabSelected="1" zoomScale="106" zoomScaleNormal="106" zoomScaleSheetLayoutView="100" workbookViewId="0">
      <selection activeCell="E6" sqref="E6"/>
    </sheetView>
  </sheetViews>
  <sheetFormatPr defaultRowHeight="23.1" customHeight="1" x14ac:dyDescent="0.4"/>
  <cols>
    <col min="1" max="1" width="36.625" style="18" customWidth="1"/>
    <col min="2" max="4" width="12.875" style="2" customWidth="1"/>
    <col min="5" max="10" width="13" style="2" customWidth="1"/>
    <col min="11" max="11" width="9" style="2"/>
    <col min="12" max="12" width="27" style="2" customWidth="1"/>
    <col min="13" max="19" width="16.75" style="2" customWidth="1"/>
    <col min="20" max="16384" width="9" style="2"/>
  </cols>
  <sheetData>
    <row r="1" spans="1:19" ht="23.1" customHeight="1" x14ac:dyDescent="0.4">
      <c r="A1" s="88" t="str">
        <f>[1]初期設定!C4</f>
        <v>　</v>
      </c>
      <c r="B1" s="88"/>
      <c r="C1" s="88"/>
      <c r="D1" s="88"/>
      <c r="E1" s="89"/>
      <c r="F1" s="89"/>
      <c r="G1" s="89"/>
      <c r="H1" s="89"/>
      <c r="I1" s="89"/>
    </row>
    <row r="2" spans="1:19" ht="23.1" customHeight="1" x14ac:dyDescent="0.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L2" s="90" t="s">
        <v>48</v>
      </c>
      <c r="M2" s="90"/>
      <c r="N2" s="90"/>
      <c r="O2" s="90"/>
      <c r="P2" s="90"/>
      <c r="Q2" s="90"/>
      <c r="R2" s="90"/>
      <c r="S2" s="90"/>
    </row>
    <row r="3" spans="1:19" ht="23.1" customHeight="1" thickBo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9" ht="38.25" customHeight="1" x14ac:dyDescent="0.4">
      <c r="A4" s="20"/>
      <c r="B4" s="21" t="s">
        <v>0</v>
      </c>
      <c r="C4" s="22" t="s">
        <v>1</v>
      </c>
      <c r="D4" s="23" t="s">
        <v>54</v>
      </c>
      <c r="E4" s="24" t="s">
        <v>34</v>
      </c>
      <c r="F4" s="25" t="s">
        <v>2</v>
      </c>
      <c r="G4" s="25" t="s">
        <v>3</v>
      </c>
      <c r="H4" s="25" t="s">
        <v>4</v>
      </c>
      <c r="I4" s="25" t="s">
        <v>5</v>
      </c>
      <c r="J4" s="26" t="s">
        <v>6</v>
      </c>
      <c r="M4" s="4" t="str">
        <f t="shared" ref="M4:S6" si="0">D4</f>
        <v>直近の決算年度(見込)</v>
      </c>
      <c r="N4" s="4" t="str">
        <f t="shared" si="0"/>
        <v>補助事業終了年度[基準年度]</v>
      </c>
      <c r="O4" s="4" t="str">
        <f t="shared" si="0"/>
        <v>1年後</v>
      </c>
      <c r="P4" s="4" t="str">
        <f t="shared" si="0"/>
        <v>2年後</v>
      </c>
      <c r="Q4" s="4" t="str">
        <f t="shared" si="0"/>
        <v>3年後</v>
      </c>
      <c r="R4" s="4" t="str">
        <f t="shared" si="0"/>
        <v>4年後</v>
      </c>
      <c r="S4" s="4" t="str">
        <f t="shared" si="0"/>
        <v>5年後</v>
      </c>
    </row>
    <row r="5" spans="1:19" ht="18.75" customHeight="1" thickBot="1" x14ac:dyDescent="0.45">
      <c r="A5" s="27" t="s">
        <v>7</v>
      </c>
      <c r="B5" s="28">
        <f>DATE(YEAR(C5)-1,MONTH(C5),DAY(C5))</f>
        <v>43525</v>
      </c>
      <c r="C5" s="29">
        <f>DATE(YEAR(D5)-1,MONTH(D5),DAY(D5))</f>
        <v>43891</v>
      </c>
      <c r="D5" s="81">
        <v>44256</v>
      </c>
      <c r="E5" s="29">
        <f>D5</f>
        <v>44256</v>
      </c>
      <c r="F5" s="29">
        <f t="shared" ref="E5:J5" si="1">DATE(YEAR(E5)+1,MONTH(E5),DAY(E5))</f>
        <v>44621</v>
      </c>
      <c r="G5" s="29">
        <f t="shared" si="1"/>
        <v>44986</v>
      </c>
      <c r="H5" s="29">
        <f t="shared" si="1"/>
        <v>45352</v>
      </c>
      <c r="I5" s="29">
        <f t="shared" si="1"/>
        <v>45717</v>
      </c>
      <c r="J5" s="30">
        <f t="shared" si="1"/>
        <v>46082</v>
      </c>
      <c r="L5" s="2" t="s">
        <v>7</v>
      </c>
      <c r="M5" s="5">
        <f t="shared" si="0"/>
        <v>44256</v>
      </c>
      <c r="N5" s="5">
        <f t="shared" si="0"/>
        <v>44256</v>
      </c>
      <c r="O5" s="5">
        <f t="shared" si="0"/>
        <v>44621</v>
      </c>
      <c r="P5" s="5">
        <f t="shared" si="0"/>
        <v>44986</v>
      </c>
      <c r="Q5" s="5">
        <f t="shared" si="0"/>
        <v>45352</v>
      </c>
      <c r="R5" s="5">
        <f t="shared" si="0"/>
        <v>45717</v>
      </c>
      <c r="S5" s="5">
        <f t="shared" si="0"/>
        <v>46082</v>
      </c>
    </row>
    <row r="6" spans="1:19" ht="22.5" customHeight="1" x14ac:dyDescent="0.4">
      <c r="A6" s="82" t="s">
        <v>8</v>
      </c>
      <c r="B6" s="31">
        <v>28123456</v>
      </c>
      <c r="C6" s="32">
        <v>27123456</v>
      </c>
      <c r="D6" s="32">
        <v>26123456</v>
      </c>
      <c r="E6" s="131">
        <f>D6</f>
        <v>26123456</v>
      </c>
      <c r="F6" s="32">
        <f t="shared" ref="E6:J6" si="2">F8+F7</f>
        <v>34000000</v>
      </c>
      <c r="G6" s="32">
        <f t="shared" si="2"/>
        <v>36000000</v>
      </c>
      <c r="H6" s="32">
        <f t="shared" si="2"/>
        <v>38000000</v>
      </c>
      <c r="I6" s="32">
        <f t="shared" si="2"/>
        <v>39000000</v>
      </c>
      <c r="J6" s="33">
        <f t="shared" si="2"/>
        <v>40000000</v>
      </c>
      <c r="L6" s="34" t="s">
        <v>8</v>
      </c>
      <c r="M6" s="6">
        <f t="shared" si="0"/>
        <v>26123456</v>
      </c>
      <c r="N6" s="6">
        <f t="shared" si="0"/>
        <v>26123456</v>
      </c>
      <c r="O6" s="6">
        <f t="shared" si="0"/>
        <v>34000000</v>
      </c>
      <c r="P6" s="6">
        <f t="shared" si="0"/>
        <v>36000000</v>
      </c>
      <c r="Q6" s="6">
        <f t="shared" si="0"/>
        <v>38000000</v>
      </c>
      <c r="R6" s="6">
        <f t="shared" si="0"/>
        <v>39000000</v>
      </c>
      <c r="S6" s="6">
        <f t="shared" si="0"/>
        <v>40000000</v>
      </c>
    </row>
    <row r="7" spans="1:19" s="7" customFormat="1" ht="14.25" customHeight="1" x14ac:dyDescent="0.4">
      <c r="A7" s="35" t="s">
        <v>9</v>
      </c>
      <c r="B7" s="36">
        <v>28123456</v>
      </c>
      <c r="C7" s="37">
        <v>27123456</v>
      </c>
      <c r="D7" s="37">
        <v>26123456</v>
      </c>
      <c r="E7" s="132">
        <f>D7</f>
        <v>26123456</v>
      </c>
      <c r="F7" s="37">
        <v>28000000</v>
      </c>
      <c r="G7" s="37">
        <v>28000000</v>
      </c>
      <c r="H7" s="37">
        <v>28000000</v>
      </c>
      <c r="I7" s="37">
        <v>28000000</v>
      </c>
      <c r="J7" s="38">
        <v>28000000</v>
      </c>
      <c r="L7" s="34" t="s">
        <v>11</v>
      </c>
      <c r="M7" s="8">
        <f t="shared" ref="M7:S7" si="3">D13</f>
        <v>34567</v>
      </c>
      <c r="N7" s="8">
        <f t="shared" si="3"/>
        <v>34567</v>
      </c>
      <c r="O7" s="8">
        <f t="shared" si="3"/>
        <v>400100</v>
      </c>
      <c r="P7" s="8">
        <f t="shared" si="3"/>
        <v>650000</v>
      </c>
      <c r="Q7" s="8">
        <f t="shared" si="3"/>
        <v>850000</v>
      </c>
      <c r="R7" s="8">
        <f t="shared" si="3"/>
        <v>1050000</v>
      </c>
      <c r="S7" s="8">
        <f t="shared" si="3"/>
        <v>1250000</v>
      </c>
    </row>
    <row r="8" spans="1:19" s="7" customFormat="1" ht="14.25" customHeight="1" x14ac:dyDescent="0.4">
      <c r="A8" s="128" t="s">
        <v>10</v>
      </c>
      <c r="B8" s="129"/>
      <c r="C8" s="129"/>
      <c r="D8" s="129"/>
      <c r="E8" s="130"/>
      <c r="F8" s="37">
        <v>6000000</v>
      </c>
      <c r="G8" s="37">
        <v>8000000</v>
      </c>
      <c r="H8" s="37">
        <v>10000000</v>
      </c>
      <c r="I8" s="37">
        <v>11000000</v>
      </c>
      <c r="J8" s="38">
        <v>12000000</v>
      </c>
      <c r="L8" s="34" t="s">
        <v>17</v>
      </c>
      <c r="M8" s="8">
        <f t="shared" ref="M8:S8" si="4">D23</f>
        <v>-3036121</v>
      </c>
      <c r="N8" s="8">
        <f t="shared" si="4"/>
        <v>-3036121</v>
      </c>
      <c r="O8" s="8">
        <f t="shared" si="4"/>
        <v>360090</v>
      </c>
      <c r="P8" s="8">
        <f t="shared" si="4"/>
        <v>585000</v>
      </c>
      <c r="Q8" s="8">
        <f t="shared" si="4"/>
        <v>765000</v>
      </c>
      <c r="R8" s="8">
        <f t="shared" si="4"/>
        <v>945000</v>
      </c>
      <c r="S8" s="8">
        <f t="shared" si="4"/>
        <v>1125000</v>
      </c>
    </row>
    <row r="9" spans="1:19" s="7" customFormat="1" ht="14.25" customHeight="1" x14ac:dyDescent="0.4">
      <c r="A9" s="95" t="s">
        <v>28</v>
      </c>
      <c r="B9" s="102"/>
      <c r="C9" s="102"/>
      <c r="D9" s="102"/>
      <c r="E9" s="96"/>
      <c r="F9" s="39">
        <f t="shared" ref="E9:J9" si="5">F8/F6</f>
        <v>0.17647058823529413</v>
      </c>
      <c r="G9" s="39">
        <f t="shared" si="5"/>
        <v>0.22222222222222221</v>
      </c>
      <c r="H9" s="39">
        <f t="shared" si="5"/>
        <v>0.26315789473684209</v>
      </c>
      <c r="I9" s="39">
        <f t="shared" si="5"/>
        <v>0.28205128205128205</v>
      </c>
      <c r="J9" s="40">
        <f t="shared" si="5"/>
        <v>0.3</v>
      </c>
      <c r="L9" s="34" t="s">
        <v>12</v>
      </c>
      <c r="M9" s="8">
        <f t="shared" ref="M9:S9" si="6">D26</f>
        <v>6490000</v>
      </c>
      <c r="N9" s="8">
        <f t="shared" si="6"/>
        <v>6490000</v>
      </c>
      <c r="O9" s="8">
        <f t="shared" si="6"/>
        <v>7045000</v>
      </c>
      <c r="P9" s="8">
        <f t="shared" si="6"/>
        <v>7150000</v>
      </c>
      <c r="Q9" s="8">
        <f t="shared" si="6"/>
        <v>7260000</v>
      </c>
      <c r="R9" s="8">
        <f t="shared" si="6"/>
        <v>7370000</v>
      </c>
      <c r="S9" s="8">
        <f t="shared" si="6"/>
        <v>7370000</v>
      </c>
    </row>
    <row r="10" spans="1:19" s="7" customFormat="1" ht="14.25" customHeight="1" x14ac:dyDescent="0.4">
      <c r="A10" s="95" t="s">
        <v>35</v>
      </c>
      <c r="B10" s="96"/>
      <c r="C10" s="41">
        <f t="shared" ref="C10:J12" si="7">(C6-B6)/ABS(B6)</f>
        <v>-3.5557507583705218E-2</v>
      </c>
      <c r="D10" s="41">
        <f t="shared" si="7"/>
        <v>-3.686845806080169E-2</v>
      </c>
      <c r="E10" s="41">
        <f>D10</f>
        <v>-3.686845806080169E-2</v>
      </c>
      <c r="F10" s="41">
        <f t="shared" si="7"/>
        <v>0.30151232669980571</v>
      </c>
      <c r="G10" s="41">
        <f t="shared" si="7"/>
        <v>5.8823529411764705E-2</v>
      </c>
      <c r="H10" s="41">
        <f t="shared" si="7"/>
        <v>5.5555555555555552E-2</v>
      </c>
      <c r="I10" s="41">
        <f t="shared" si="7"/>
        <v>2.6315789473684209E-2</v>
      </c>
      <c r="J10" s="42">
        <f t="shared" si="7"/>
        <v>2.564102564102564E-2</v>
      </c>
      <c r="L10" s="34" t="s">
        <v>13</v>
      </c>
      <c r="M10" s="6">
        <f t="shared" ref="M10:S10" si="8">D28</f>
        <v>493354</v>
      </c>
      <c r="N10" s="6">
        <f t="shared" si="8"/>
        <v>493354</v>
      </c>
      <c r="O10" s="6">
        <f t="shared" si="8"/>
        <v>493354</v>
      </c>
      <c r="P10" s="6">
        <f t="shared" si="8"/>
        <v>493354</v>
      </c>
      <c r="Q10" s="6">
        <f t="shared" si="8"/>
        <v>493354</v>
      </c>
      <c r="R10" s="6">
        <f t="shared" si="8"/>
        <v>493354</v>
      </c>
      <c r="S10" s="6">
        <f t="shared" si="8"/>
        <v>493354</v>
      </c>
    </row>
    <row r="11" spans="1:19" s="7" customFormat="1" ht="14.25" customHeight="1" x14ac:dyDescent="0.4">
      <c r="A11" s="95" t="s">
        <v>36</v>
      </c>
      <c r="B11" s="96"/>
      <c r="C11" s="41">
        <f>(C7-B7)/ABS(B7)</f>
        <v>-3.5557507583705218E-2</v>
      </c>
      <c r="D11" s="41">
        <f t="shared" si="7"/>
        <v>-3.686845806080169E-2</v>
      </c>
      <c r="E11" s="41">
        <f>D11</f>
        <v>-3.686845806080169E-2</v>
      </c>
      <c r="F11" s="41">
        <f t="shared" si="7"/>
        <v>7.1833680811604711E-2</v>
      </c>
      <c r="G11" s="41">
        <f t="shared" si="7"/>
        <v>0</v>
      </c>
      <c r="H11" s="41">
        <f t="shared" si="7"/>
        <v>0</v>
      </c>
      <c r="I11" s="41">
        <f>(I7-H7)/ABS(H7)</f>
        <v>0</v>
      </c>
      <c r="J11" s="42">
        <f>(J7-I7)/ABS(I7)</f>
        <v>0</v>
      </c>
      <c r="L11" s="34" t="s">
        <v>18</v>
      </c>
      <c r="M11" s="8">
        <f t="shared" ref="M11:S12" si="9">D30</f>
        <v>7017921</v>
      </c>
      <c r="N11" s="8">
        <f t="shared" si="9"/>
        <v>7017921</v>
      </c>
      <c r="O11" s="8">
        <f t="shared" si="9"/>
        <v>7938454</v>
      </c>
      <c r="P11" s="8">
        <f t="shared" si="9"/>
        <v>8293354</v>
      </c>
      <c r="Q11" s="8">
        <f t="shared" si="9"/>
        <v>8603354</v>
      </c>
      <c r="R11" s="8">
        <f t="shared" si="9"/>
        <v>8913354</v>
      </c>
      <c r="S11" s="8">
        <f t="shared" si="9"/>
        <v>9113354</v>
      </c>
    </row>
    <row r="12" spans="1:19" s="7" customFormat="1" ht="14.25" customHeight="1" thickBot="1" x14ac:dyDescent="0.45">
      <c r="A12" s="93" t="s">
        <v>37</v>
      </c>
      <c r="B12" s="97"/>
      <c r="C12" s="97"/>
      <c r="D12" s="97"/>
      <c r="E12" s="94"/>
      <c r="F12" s="43" t="e">
        <f t="shared" si="7"/>
        <v>#DIV/0!</v>
      </c>
      <c r="G12" s="43">
        <f t="shared" si="7"/>
        <v>0.33333333333333331</v>
      </c>
      <c r="H12" s="43">
        <f t="shared" si="7"/>
        <v>0.25</v>
      </c>
      <c r="I12" s="43">
        <f t="shared" si="7"/>
        <v>0.1</v>
      </c>
      <c r="J12" s="44">
        <f t="shared" si="7"/>
        <v>9.0909090909090912E-2</v>
      </c>
      <c r="L12" s="98" t="s">
        <v>15</v>
      </c>
      <c r="M12" s="99"/>
      <c r="N12" s="9">
        <f t="shared" si="9"/>
        <v>0</v>
      </c>
      <c r="O12" s="9">
        <f t="shared" si="9"/>
        <v>0.13100000000000001</v>
      </c>
      <c r="P12" s="9">
        <f t="shared" si="9"/>
        <v>0.18099999999999999</v>
      </c>
      <c r="Q12" s="9">
        <f t="shared" si="9"/>
        <v>0.22500000000000001</v>
      </c>
      <c r="R12" s="9">
        <f t="shared" si="9"/>
        <v>0.27</v>
      </c>
      <c r="S12" s="9">
        <f t="shared" si="9"/>
        <v>0.29799999999999999</v>
      </c>
    </row>
    <row r="13" spans="1:19" ht="22.5" customHeight="1" x14ac:dyDescent="0.4">
      <c r="A13" s="82" t="s">
        <v>11</v>
      </c>
      <c r="B13" s="31">
        <v>12345</v>
      </c>
      <c r="C13" s="31">
        <v>23456</v>
      </c>
      <c r="D13" s="31">
        <v>34567</v>
      </c>
      <c r="E13" s="133">
        <f>D13</f>
        <v>34567</v>
      </c>
      <c r="F13" s="31">
        <f t="shared" ref="F13:J13" si="10">F14+F15</f>
        <v>400100</v>
      </c>
      <c r="G13" s="31">
        <f t="shared" si="10"/>
        <v>650000</v>
      </c>
      <c r="H13" s="31">
        <f t="shared" si="10"/>
        <v>850000</v>
      </c>
      <c r="I13" s="31">
        <f t="shared" si="10"/>
        <v>1050000</v>
      </c>
      <c r="J13" s="45">
        <f t="shared" si="10"/>
        <v>1250000</v>
      </c>
      <c r="L13" s="49" t="s">
        <v>46</v>
      </c>
      <c r="M13" s="10">
        <f t="shared" ref="M13:S15" si="11">D34</f>
        <v>10</v>
      </c>
      <c r="N13" s="10">
        <f t="shared" si="11"/>
        <v>10</v>
      </c>
      <c r="O13" s="10">
        <f t="shared" si="11"/>
        <v>10</v>
      </c>
      <c r="P13" s="10">
        <f t="shared" si="11"/>
        <v>10</v>
      </c>
      <c r="Q13" s="10">
        <f t="shared" si="11"/>
        <v>10</v>
      </c>
      <c r="R13" s="10">
        <f t="shared" si="11"/>
        <v>10</v>
      </c>
      <c r="S13" s="10">
        <f t="shared" si="11"/>
        <v>10</v>
      </c>
    </row>
    <row r="14" spans="1:19" s="7" customFormat="1" ht="14.25" customHeight="1" x14ac:dyDescent="0.4">
      <c r="A14" s="35" t="s">
        <v>9</v>
      </c>
      <c r="B14" s="36">
        <v>12345</v>
      </c>
      <c r="C14" s="36">
        <v>23456</v>
      </c>
      <c r="D14" s="36">
        <v>34567</v>
      </c>
      <c r="E14" s="134">
        <f>D14</f>
        <v>34567</v>
      </c>
      <c r="F14" s="36">
        <v>100</v>
      </c>
      <c r="G14" s="36">
        <v>50000</v>
      </c>
      <c r="H14" s="36">
        <v>50000</v>
      </c>
      <c r="I14" s="36">
        <v>50000</v>
      </c>
      <c r="J14" s="46">
        <v>50000</v>
      </c>
      <c r="L14" s="55" t="s">
        <v>47</v>
      </c>
      <c r="M14" s="6">
        <f t="shared" si="11"/>
        <v>701792.1</v>
      </c>
      <c r="N14" s="6">
        <f t="shared" si="11"/>
        <v>701792.1</v>
      </c>
      <c r="O14" s="6">
        <f t="shared" si="11"/>
        <v>793845.4</v>
      </c>
      <c r="P14" s="6">
        <f t="shared" si="11"/>
        <v>829335.4</v>
      </c>
      <c r="Q14" s="6">
        <f t="shared" si="11"/>
        <v>860335.4</v>
      </c>
      <c r="R14" s="6">
        <f t="shared" si="11"/>
        <v>891335.4</v>
      </c>
      <c r="S14" s="6">
        <f t="shared" si="11"/>
        <v>911335.4</v>
      </c>
    </row>
    <row r="15" spans="1:19" s="7" customFormat="1" ht="14.25" customHeight="1" x14ac:dyDescent="0.4">
      <c r="A15" s="128" t="s">
        <v>10</v>
      </c>
      <c r="B15" s="129"/>
      <c r="C15" s="129"/>
      <c r="D15" s="129"/>
      <c r="E15" s="130"/>
      <c r="F15" s="36">
        <v>400000</v>
      </c>
      <c r="G15" s="36">
        <v>600000</v>
      </c>
      <c r="H15" s="36">
        <v>800000</v>
      </c>
      <c r="I15" s="36">
        <v>1000000</v>
      </c>
      <c r="J15" s="46">
        <v>1200000</v>
      </c>
      <c r="L15" s="100" t="s">
        <v>19</v>
      </c>
      <c r="M15" s="101"/>
      <c r="N15" s="11">
        <f t="shared" si="11"/>
        <v>0</v>
      </c>
      <c r="O15" s="11">
        <f t="shared" si="11"/>
        <v>0.13100000000000001</v>
      </c>
      <c r="P15" s="11">
        <f t="shared" si="11"/>
        <v>0.18099999999999999</v>
      </c>
      <c r="Q15" s="11">
        <f t="shared" si="11"/>
        <v>0.22500000000000001</v>
      </c>
      <c r="R15" s="11">
        <f t="shared" si="11"/>
        <v>0.27</v>
      </c>
      <c r="S15" s="11">
        <f t="shared" si="11"/>
        <v>0.29799999999999999</v>
      </c>
    </row>
    <row r="16" spans="1:19" s="7" customFormat="1" ht="14.25" customHeight="1" x14ac:dyDescent="0.4">
      <c r="A16" s="95" t="s">
        <v>29</v>
      </c>
      <c r="B16" s="102"/>
      <c r="C16" s="102"/>
      <c r="D16" s="102"/>
      <c r="E16" s="96"/>
      <c r="F16" s="47">
        <f t="shared" ref="E16:J16" si="12">F15/F13</f>
        <v>0.99975006248437892</v>
      </c>
      <c r="G16" s="47">
        <f t="shared" si="12"/>
        <v>0.92307692307692313</v>
      </c>
      <c r="H16" s="47">
        <f t="shared" si="12"/>
        <v>0.94117647058823528</v>
      </c>
      <c r="I16" s="47">
        <f t="shared" si="12"/>
        <v>0.95238095238095233</v>
      </c>
      <c r="J16" s="48">
        <f t="shared" si="12"/>
        <v>0.96</v>
      </c>
      <c r="L16" s="18"/>
      <c r="M16" s="18"/>
      <c r="N16" s="18"/>
      <c r="O16" s="18"/>
      <c r="P16" s="18"/>
      <c r="Q16" s="18"/>
      <c r="R16" s="18"/>
      <c r="S16" s="18"/>
    </row>
    <row r="17" spans="1:19" s="7" customFormat="1" ht="14.25" customHeight="1" x14ac:dyDescent="0.4">
      <c r="A17" s="95" t="s">
        <v>38</v>
      </c>
      <c r="B17" s="96"/>
      <c r="C17" s="41">
        <f t="shared" ref="C17:E18" si="13">(C13-B13)/ABS(B13)</f>
        <v>0.90004050222762255</v>
      </c>
      <c r="D17" s="41">
        <f t="shared" si="13"/>
        <v>0.47369542974079126</v>
      </c>
      <c r="E17" s="41">
        <f>D17</f>
        <v>0.47369542974079126</v>
      </c>
      <c r="F17" s="41">
        <f>(F13-E13)/ABS(E13)</f>
        <v>10.574623195533313</v>
      </c>
      <c r="G17" s="41">
        <f t="shared" ref="G17:J19" si="14">(G13-F13)/ABS(F13)</f>
        <v>0.62459385153711577</v>
      </c>
      <c r="H17" s="41">
        <f t="shared" si="14"/>
        <v>0.30769230769230771</v>
      </c>
      <c r="I17" s="41">
        <f t="shared" si="14"/>
        <v>0.23529411764705882</v>
      </c>
      <c r="J17" s="42">
        <f t="shared" si="14"/>
        <v>0.19047619047619047</v>
      </c>
      <c r="L17" s="63"/>
      <c r="M17" s="63"/>
      <c r="N17" s="63"/>
      <c r="O17" s="63"/>
      <c r="P17" s="63"/>
      <c r="Q17" s="63"/>
      <c r="R17" s="63"/>
      <c r="S17" s="2"/>
    </row>
    <row r="18" spans="1:19" s="7" customFormat="1" ht="14.25" customHeight="1" x14ac:dyDescent="0.4">
      <c r="A18" s="95" t="s">
        <v>36</v>
      </c>
      <c r="B18" s="96"/>
      <c r="C18" s="41">
        <f t="shared" si="13"/>
        <v>0.90004050222762255</v>
      </c>
      <c r="D18" s="41">
        <f t="shared" si="13"/>
        <v>0.47369542974079126</v>
      </c>
      <c r="E18" s="41">
        <f>D18</f>
        <v>0.47369542974079126</v>
      </c>
      <c r="F18" s="41">
        <f>(F14-E14)/ABS(E14)</f>
        <v>-0.99710706743425814</v>
      </c>
      <c r="G18" s="41">
        <f t="shared" si="14"/>
        <v>499</v>
      </c>
      <c r="H18" s="41">
        <f t="shared" si="14"/>
        <v>0</v>
      </c>
      <c r="I18" s="41">
        <f t="shared" si="14"/>
        <v>0</v>
      </c>
      <c r="J18" s="42">
        <f t="shared" si="14"/>
        <v>0</v>
      </c>
      <c r="L18" s="18"/>
      <c r="M18" s="18"/>
      <c r="N18" s="18"/>
      <c r="O18" s="18"/>
      <c r="P18" s="18"/>
      <c r="Q18" s="18"/>
      <c r="R18" s="18"/>
      <c r="S18" s="18"/>
    </row>
    <row r="19" spans="1:19" s="7" customFormat="1" ht="14.25" customHeight="1" x14ac:dyDescent="0.4">
      <c r="A19" s="95" t="s">
        <v>37</v>
      </c>
      <c r="B19" s="102"/>
      <c r="C19" s="102"/>
      <c r="D19" s="102"/>
      <c r="E19" s="96"/>
      <c r="F19" s="41" t="e">
        <f>(F15-E15)/ABS(E15)</f>
        <v>#DIV/0!</v>
      </c>
      <c r="G19" s="41">
        <f t="shared" si="14"/>
        <v>0.5</v>
      </c>
      <c r="H19" s="41">
        <f t="shared" si="14"/>
        <v>0.33333333333333331</v>
      </c>
      <c r="I19" s="41">
        <f t="shared" si="14"/>
        <v>0.25</v>
      </c>
      <c r="J19" s="42">
        <f t="shared" si="14"/>
        <v>0.2</v>
      </c>
      <c r="L19" s="63"/>
      <c r="M19" s="66"/>
      <c r="N19" s="67"/>
      <c r="O19" s="67"/>
      <c r="P19" s="67"/>
      <c r="Q19" s="67"/>
      <c r="R19" s="67"/>
      <c r="S19" s="2"/>
    </row>
    <row r="20" spans="1:19" s="7" customFormat="1" ht="14.25" customHeight="1" x14ac:dyDescent="0.4">
      <c r="A20" s="85" t="s">
        <v>39</v>
      </c>
      <c r="B20" s="47">
        <f t="shared" ref="B20:J22" si="15">B13/B6</f>
        <v>4.3895743112084092E-4</v>
      </c>
      <c r="C20" s="47">
        <f t="shared" si="15"/>
        <v>8.6478655227416443E-4</v>
      </c>
      <c r="D20" s="47">
        <f t="shared" si="15"/>
        <v>1.3232169587362407E-3</v>
      </c>
      <c r="E20" s="47">
        <f>D20</f>
        <v>1.3232169587362407E-3</v>
      </c>
      <c r="F20" s="47">
        <f t="shared" si="15"/>
        <v>1.176764705882353E-2</v>
      </c>
      <c r="G20" s="47">
        <f t="shared" si="15"/>
        <v>1.8055555555555554E-2</v>
      </c>
      <c r="H20" s="47">
        <f t="shared" si="15"/>
        <v>2.2368421052631579E-2</v>
      </c>
      <c r="I20" s="47">
        <f t="shared" si="15"/>
        <v>2.6923076923076925E-2</v>
      </c>
      <c r="J20" s="48">
        <f t="shared" si="15"/>
        <v>3.125E-2</v>
      </c>
      <c r="L20" s="67"/>
      <c r="M20" s="67"/>
      <c r="N20" s="70"/>
      <c r="O20" s="70"/>
      <c r="P20" s="70"/>
      <c r="Q20" s="70"/>
      <c r="R20" s="70"/>
      <c r="S20" s="2"/>
    </row>
    <row r="21" spans="1:19" s="7" customFormat="1" ht="14.25" customHeight="1" x14ac:dyDescent="0.4">
      <c r="A21" s="85" t="s">
        <v>40</v>
      </c>
      <c r="B21" s="47">
        <f t="shared" si="15"/>
        <v>4.3895743112084092E-4</v>
      </c>
      <c r="C21" s="47">
        <f t="shared" si="15"/>
        <v>8.6478655227416443E-4</v>
      </c>
      <c r="D21" s="47">
        <f t="shared" si="15"/>
        <v>1.3232169587362407E-3</v>
      </c>
      <c r="E21" s="47">
        <f>D21</f>
        <v>1.3232169587362407E-3</v>
      </c>
      <c r="F21" s="47">
        <f t="shared" si="15"/>
        <v>3.5714285714285714E-6</v>
      </c>
      <c r="G21" s="47">
        <f t="shared" si="15"/>
        <v>1.7857142857142857E-3</v>
      </c>
      <c r="H21" s="47">
        <f t="shared" si="15"/>
        <v>1.7857142857142857E-3</v>
      </c>
      <c r="I21" s="47">
        <f t="shared" si="15"/>
        <v>1.7857142857142857E-3</v>
      </c>
      <c r="J21" s="48">
        <f t="shared" si="15"/>
        <v>1.7857142857142857E-3</v>
      </c>
      <c r="L21" s="2"/>
      <c r="M21" s="2"/>
      <c r="N21" s="2"/>
      <c r="O21" s="2"/>
      <c r="P21" s="2"/>
      <c r="Q21" s="2"/>
      <c r="R21" s="2"/>
      <c r="S21" s="2"/>
    </row>
    <row r="22" spans="1:19" s="7" customFormat="1" ht="14.25" customHeight="1" thickBot="1" x14ac:dyDescent="0.45">
      <c r="A22" s="93" t="s">
        <v>41</v>
      </c>
      <c r="B22" s="97"/>
      <c r="C22" s="97"/>
      <c r="D22" s="97"/>
      <c r="E22" s="94"/>
      <c r="F22" s="51">
        <f t="shared" si="15"/>
        <v>6.6666666666666666E-2</v>
      </c>
      <c r="G22" s="51">
        <f t="shared" si="15"/>
        <v>7.4999999999999997E-2</v>
      </c>
      <c r="H22" s="51">
        <f t="shared" si="15"/>
        <v>0.08</v>
      </c>
      <c r="I22" s="51">
        <f t="shared" si="15"/>
        <v>9.0909090909090912E-2</v>
      </c>
      <c r="J22" s="52">
        <f t="shared" si="15"/>
        <v>0.1</v>
      </c>
      <c r="L22" s="2"/>
      <c r="M22" s="2"/>
      <c r="N22" s="2"/>
      <c r="O22" s="2"/>
      <c r="P22" s="2"/>
      <c r="Q22" s="2"/>
      <c r="R22" s="2"/>
      <c r="S22" s="2"/>
    </row>
    <row r="23" spans="1:19" ht="22.5" customHeight="1" x14ac:dyDescent="0.4">
      <c r="A23" s="82" t="s">
        <v>20</v>
      </c>
      <c r="B23" s="53">
        <v>-985053</v>
      </c>
      <c r="C23" s="53">
        <v>-2370748</v>
      </c>
      <c r="D23" s="53">
        <v>-3036121</v>
      </c>
      <c r="E23" s="64">
        <f>D23</f>
        <v>-3036121</v>
      </c>
      <c r="F23" s="53">
        <f t="shared" ref="E23:J23" si="16">F13*90%</f>
        <v>360090</v>
      </c>
      <c r="G23" s="53">
        <f t="shared" si="16"/>
        <v>585000</v>
      </c>
      <c r="H23" s="53">
        <f t="shared" si="16"/>
        <v>765000</v>
      </c>
      <c r="I23" s="53">
        <f t="shared" si="16"/>
        <v>945000</v>
      </c>
      <c r="J23" s="54">
        <f t="shared" si="16"/>
        <v>1125000</v>
      </c>
    </row>
    <row r="24" spans="1:19" s="18" customFormat="1" ht="14.25" customHeight="1" x14ac:dyDescent="0.4">
      <c r="A24" s="56" t="s">
        <v>42</v>
      </c>
      <c r="B24" s="57">
        <f>B23/B6</f>
        <v>-3.5026029517851574E-2</v>
      </c>
      <c r="C24" s="57">
        <f t="shared" ref="C24:J24" si="17">C23/C6</f>
        <v>-8.7405823210729483E-2</v>
      </c>
      <c r="D24" s="57">
        <f t="shared" si="17"/>
        <v>-0.11622202667212179</v>
      </c>
      <c r="E24" s="57">
        <f>D24</f>
        <v>-0.11622202667212179</v>
      </c>
      <c r="F24" s="57">
        <f t="shared" si="17"/>
        <v>1.0590882352941176E-2</v>
      </c>
      <c r="G24" s="57">
        <f t="shared" si="17"/>
        <v>1.6250000000000001E-2</v>
      </c>
      <c r="H24" s="57">
        <f t="shared" si="17"/>
        <v>2.013157894736842E-2</v>
      </c>
      <c r="I24" s="57">
        <f t="shared" si="17"/>
        <v>2.4230769230769229E-2</v>
      </c>
      <c r="J24" s="58">
        <f t="shared" si="17"/>
        <v>2.8125000000000001E-2</v>
      </c>
      <c r="L24" s="19"/>
      <c r="M24" s="19"/>
      <c r="N24" s="19"/>
      <c r="O24" s="19"/>
      <c r="P24" s="19"/>
      <c r="Q24" s="19"/>
      <c r="R24" s="19"/>
      <c r="S24" s="19"/>
    </row>
    <row r="25" spans="1:19" s="18" customFormat="1" ht="14.25" customHeight="1" thickBot="1" x14ac:dyDescent="0.45">
      <c r="A25" s="93" t="s">
        <v>43</v>
      </c>
      <c r="B25" s="94"/>
      <c r="C25" s="59">
        <f t="shared" ref="C25:J25" si="18">(C23-B23)/ABS(B23)</f>
        <v>-1.4067212627137828</v>
      </c>
      <c r="D25" s="59">
        <f t="shared" si="18"/>
        <v>-0.28065952180493248</v>
      </c>
      <c r="E25" s="59">
        <f>D25</f>
        <v>-0.28065952180493248</v>
      </c>
      <c r="F25" s="59">
        <f t="shared" si="18"/>
        <v>1.1186019924765844</v>
      </c>
      <c r="G25" s="59">
        <f t="shared" si="18"/>
        <v>0.62459385153711577</v>
      </c>
      <c r="H25" s="59">
        <f t="shared" si="18"/>
        <v>0.30769230769230771</v>
      </c>
      <c r="I25" s="59">
        <f t="shared" si="18"/>
        <v>0.23529411764705882</v>
      </c>
      <c r="J25" s="60">
        <f t="shared" si="18"/>
        <v>0.19047619047619047</v>
      </c>
      <c r="L25" s="19"/>
      <c r="M25" s="19"/>
      <c r="N25" s="19"/>
      <c r="O25" s="19"/>
      <c r="P25" s="19"/>
      <c r="Q25" s="19"/>
      <c r="R25" s="19"/>
      <c r="S25" s="19"/>
    </row>
    <row r="26" spans="1:19" ht="22.5" customHeight="1" x14ac:dyDescent="0.4">
      <c r="A26" s="82" t="s">
        <v>12</v>
      </c>
      <c r="B26" s="32">
        <f>6180000+960000</f>
        <v>7140000</v>
      </c>
      <c r="C26" s="31">
        <f>5880000+960000</f>
        <v>6840000</v>
      </c>
      <c r="D26" s="31">
        <f>5530000+960000</f>
        <v>6490000</v>
      </c>
      <c r="E26" s="133">
        <f>D26</f>
        <v>6490000</v>
      </c>
      <c r="F26" s="31">
        <v>7045000</v>
      </c>
      <c r="G26" s="31">
        <v>7150000</v>
      </c>
      <c r="H26" s="31">
        <v>7260000</v>
      </c>
      <c r="I26" s="31">
        <v>7370000</v>
      </c>
      <c r="J26" s="45">
        <v>7370000</v>
      </c>
      <c r="L26" s="19"/>
      <c r="M26" s="19"/>
      <c r="N26" s="19"/>
      <c r="O26" s="19"/>
      <c r="P26" s="19"/>
      <c r="Q26" s="19"/>
      <c r="R26" s="19"/>
      <c r="S26" s="19"/>
    </row>
    <row r="27" spans="1:19" s="18" customFormat="1" ht="14.25" customHeight="1" thickBot="1" x14ac:dyDescent="0.45">
      <c r="A27" s="61" t="s">
        <v>44</v>
      </c>
      <c r="B27" s="62"/>
      <c r="C27" s="51">
        <f t="shared" ref="C27:J27" si="19">(C26-B26)/ABS(B26)</f>
        <v>-4.2016806722689079E-2</v>
      </c>
      <c r="D27" s="51">
        <f t="shared" si="19"/>
        <v>-5.1169590643274851E-2</v>
      </c>
      <c r="E27" s="51">
        <f>D27</f>
        <v>-5.1169590643274851E-2</v>
      </c>
      <c r="F27" s="51">
        <f t="shared" si="19"/>
        <v>8.551617873651772E-2</v>
      </c>
      <c r="G27" s="51">
        <f t="shared" si="19"/>
        <v>1.4904187366926898E-2</v>
      </c>
      <c r="H27" s="51">
        <f t="shared" si="19"/>
        <v>1.5384615384615385E-2</v>
      </c>
      <c r="I27" s="51">
        <f t="shared" si="19"/>
        <v>1.5151515151515152E-2</v>
      </c>
      <c r="J27" s="52">
        <f t="shared" si="19"/>
        <v>0</v>
      </c>
      <c r="L27" s="2"/>
      <c r="M27" s="2"/>
      <c r="N27" s="2"/>
      <c r="O27" s="2"/>
      <c r="P27" s="2"/>
      <c r="Q27" s="2"/>
      <c r="R27" s="2"/>
      <c r="S27" s="2"/>
    </row>
    <row r="28" spans="1:19" ht="22.5" customHeight="1" x14ac:dyDescent="0.4">
      <c r="A28" s="82" t="s">
        <v>13</v>
      </c>
      <c r="B28" s="32">
        <v>1206955</v>
      </c>
      <c r="C28" s="31">
        <v>868132</v>
      </c>
      <c r="D28" s="31">
        <v>493354</v>
      </c>
      <c r="E28" s="133">
        <f>D28</f>
        <v>493354</v>
      </c>
      <c r="F28" s="31">
        <f>E28</f>
        <v>493354</v>
      </c>
      <c r="G28" s="31">
        <f>F28</f>
        <v>493354</v>
      </c>
      <c r="H28" s="31">
        <f>G28</f>
        <v>493354</v>
      </c>
      <c r="I28" s="31">
        <f>H28</f>
        <v>493354</v>
      </c>
      <c r="J28" s="45">
        <f>I28</f>
        <v>493354</v>
      </c>
    </row>
    <row r="29" spans="1:19" s="18" customFormat="1" ht="14.25" customHeight="1" thickBot="1" x14ac:dyDescent="0.45">
      <c r="A29" s="61" t="s">
        <v>45</v>
      </c>
      <c r="B29" s="62"/>
      <c r="C29" s="51">
        <f t="shared" ref="C29:J29" si="20">(C28-B28)/ABS(B28)</f>
        <v>-0.28072546200976839</v>
      </c>
      <c r="D29" s="51">
        <f t="shared" si="20"/>
        <v>-0.43170623822183724</v>
      </c>
      <c r="E29" s="51">
        <f>D29</f>
        <v>-0.43170623822183724</v>
      </c>
      <c r="F29" s="51">
        <f t="shared" si="20"/>
        <v>0</v>
      </c>
      <c r="G29" s="51">
        <f t="shared" si="20"/>
        <v>0</v>
      </c>
      <c r="H29" s="51">
        <f t="shared" si="20"/>
        <v>0</v>
      </c>
      <c r="I29" s="51">
        <f t="shared" si="20"/>
        <v>0</v>
      </c>
      <c r="J29" s="52">
        <f t="shared" si="20"/>
        <v>0</v>
      </c>
      <c r="L29" s="2"/>
      <c r="M29" s="2"/>
      <c r="N29" s="2"/>
      <c r="O29" s="2"/>
      <c r="P29" s="2"/>
      <c r="Q29" s="2"/>
      <c r="R29" s="2"/>
      <c r="S29" s="2"/>
    </row>
    <row r="30" spans="1:19" ht="22.5" customHeight="1" x14ac:dyDescent="0.4">
      <c r="A30" s="83" t="s">
        <v>14</v>
      </c>
      <c r="B30" s="64">
        <f t="shared" ref="B30:G30" si="21">B13+B26+B28</f>
        <v>8359300</v>
      </c>
      <c r="C30" s="64">
        <f t="shared" si="21"/>
        <v>7731588</v>
      </c>
      <c r="D30" s="64">
        <f t="shared" si="21"/>
        <v>7017921</v>
      </c>
      <c r="E30" s="64">
        <f>D30</f>
        <v>7017921</v>
      </c>
      <c r="F30" s="64">
        <f t="shared" si="21"/>
        <v>7938454</v>
      </c>
      <c r="G30" s="64">
        <f t="shared" si="21"/>
        <v>8293354</v>
      </c>
      <c r="H30" s="64">
        <f>+H13+H26+H28</f>
        <v>8603354</v>
      </c>
      <c r="I30" s="64">
        <f>+I13+I26+I28</f>
        <v>8913354</v>
      </c>
      <c r="J30" s="65">
        <f>+J13+J26+J28</f>
        <v>9113354</v>
      </c>
    </row>
    <row r="31" spans="1:19" ht="14.25" customHeight="1" x14ac:dyDescent="0.4">
      <c r="A31" s="144" t="s">
        <v>32</v>
      </c>
      <c r="B31" s="145"/>
      <c r="C31" s="145"/>
      <c r="D31" s="145"/>
      <c r="E31" s="146"/>
      <c r="F31" s="68">
        <f>TRUNC((F30-$E$30)/ABS($E$30),3)</f>
        <v>0.13100000000000001</v>
      </c>
      <c r="G31" s="68">
        <f>TRUNC((G30-$E$30)/ABS($E$30),3)</f>
        <v>0.18099999999999999</v>
      </c>
      <c r="H31" s="68">
        <f>TRUNC((H30-$E$30)/ABS($E$30),3)</f>
        <v>0.22500000000000001</v>
      </c>
      <c r="I31" s="68">
        <f>TRUNC((I30-$E$30)/ABS($E$30),3)</f>
        <v>0.27</v>
      </c>
      <c r="J31" s="69">
        <f>TRUNC((J30-$E$30)/ABS($E$30),3)</f>
        <v>0.29799999999999999</v>
      </c>
    </row>
    <row r="32" spans="1:19" ht="14.25" customHeight="1" thickBot="1" x14ac:dyDescent="0.45">
      <c r="A32" s="147"/>
      <c r="B32" s="148"/>
      <c r="C32" s="148"/>
      <c r="D32" s="148"/>
      <c r="E32" s="148"/>
      <c r="F32" s="149"/>
      <c r="G32" s="71" t="s">
        <v>30</v>
      </c>
      <c r="H32" s="71">
        <f>H31/3</f>
        <v>7.4999999999999997E-2</v>
      </c>
      <c r="I32" s="71" t="s">
        <v>31</v>
      </c>
      <c r="J32" s="72">
        <f>J31/5</f>
        <v>5.96E-2</v>
      </c>
    </row>
    <row r="33" spans="1:19" ht="22.5" customHeight="1" thickBot="1" x14ac:dyDescent="0.45">
      <c r="A33" s="135" t="s">
        <v>23</v>
      </c>
      <c r="B33" s="136"/>
      <c r="C33" s="136"/>
      <c r="D33" s="73">
        <v>23650000</v>
      </c>
      <c r="E33" s="141">
        <f>D33</f>
        <v>23650000</v>
      </c>
      <c r="F33" s="111"/>
      <c r="G33" s="112"/>
      <c r="H33" s="112"/>
      <c r="I33" s="112"/>
      <c r="J33" s="113"/>
    </row>
    <row r="34" spans="1:19" ht="22.5" customHeight="1" thickBot="1" x14ac:dyDescent="0.45">
      <c r="A34" s="84" t="s">
        <v>24</v>
      </c>
      <c r="B34" s="73">
        <v>10</v>
      </c>
      <c r="C34" s="73">
        <v>10</v>
      </c>
      <c r="D34" s="73">
        <v>10</v>
      </c>
      <c r="E34" s="141">
        <f>D34</f>
        <v>10</v>
      </c>
      <c r="F34" s="73">
        <v>10</v>
      </c>
      <c r="G34" s="73">
        <v>10</v>
      </c>
      <c r="H34" s="73">
        <v>10</v>
      </c>
      <c r="I34" s="73">
        <v>10</v>
      </c>
      <c r="J34" s="74">
        <v>10</v>
      </c>
    </row>
    <row r="35" spans="1:19" s="19" customFormat="1" ht="22.5" customHeight="1" x14ac:dyDescent="0.4">
      <c r="A35" s="82" t="s">
        <v>25</v>
      </c>
      <c r="B35" s="75">
        <f t="shared" ref="B35:J35" si="22">B30/B34</f>
        <v>835930</v>
      </c>
      <c r="C35" s="75">
        <f t="shared" si="22"/>
        <v>773158.8</v>
      </c>
      <c r="D35" s="75">
        <f t="shared" si="22"/>
        <v>701792.1</v>
      </c>
      <c r="E35" s="75">
        <f>D35</f>
        <v>701792.1</v>
      </c>
      <c r="F35" s="75">
        <f t="shared" si="22"/>
        <v>793845.4</v>
      </c>
      <c r="G35" s="75">
        <f t="shared" si="22"/>
        <v>829335.4</v>
      </c>
      <c r="H35" s="75">
        <f t="shared" si="22"/>
        <v>860335.4</v>
      </c>
      <c r="I35" s="75">
        <f t="shared" si="22"/>
        <v>891335.4</v>
      </c>
      <c r="J35" s="76">
        <f t="shared" si="22"/>
        <v>911335.4</v>
      </c>
      <c r="L35" s="2"/>
      <c r="M35" s="2"/>
      <c r="N35" s="2"/>
      <c r="O35" s="2"/>
      <c r="P35" s="2"/>
      <c r="Q35" s="2"/>
      <c r="R35" s="2"/>
      <c r="S35" s="2"/>
    </row>
    <row r="36" spans="1:19" s="19" customFormat="1" ht="14.25" customHeight="1" x14ac:dyDescent="0.4">
      <c r="A36" s="114" t="s">
        <v>27</v>
      </c>
      <c r="B36" s="115"/>
      <c r="C36" s="115"/>
      <c r="D36" s="115"/>
      <c r="E36" s="127"/>
      <c r="F36" s="77">
        <f>TRUNC((F35-$E$35)/ABS($E$35),3)</f>
        <v>0.13100000000000001</v>
      </c>
      <c r="G36" s="77">
        <f>TRUNC((G35-$E$35)/ABS($E$35),3)</f>
        <v>0.18099999999999999</v>
      </c>
      <c r="H36" s="77">
        <f>TRUNC((H35-$E$35)/ABS($E$35),3)</f>
        <v>0.22500000000000001</v>
      </c>
      <c r="I36" s="77">
        <f>TRUNC((I35-$E$35)/ABS($E$35),3)</f>
        <v>0.27</v>
      </c>
      <c r="J36" s="78">
        <f>TRUNC((J35-$E$35)/ABS($E$35),3)</f>
        <v>0.29799999999999999</v>
      </c>
      <c r="L36" s="2"/>
      <c r="M36" s="2"/>
      <c r="N36" s="2"/>
      <c r="O36" s="2"/>
      <c r="P36" s="2"/>
      <c r="Q36" s="2"/>
      <c r="R36" s="2"/>
      <c r="S36" s="2"/>
    </row>
    <row r="37" spans="1:19" s="19" customFormat="1" ht="14.25" customHeight="1" thickBot="1" x14ac:dyDescent="0.45">
      <c r="A37" s="116"/>
      <c r="B37" s="117"/>
      <c r="C37" s="117"/>
      <c r="D37" s="117"/>
      <c r="E37" s="126"/>
      <c r="F37" s="118"/>
      <c r="G37" s="79" t="s">
        <v>30</v>
      </c>
      <c r="H37" s="79">
        <f>H36/3</f>
        <v>7.4999999999999997E-2</v>
      </c>
      <c r="I37" s="79" t="s">
        <v>31</v>
      </c>
      <c r="J37" s="80">
        <f>J36/5</f>
        <v>5.96E-2</v>
      </c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4">
      <c r="A38" s="12"/>
      <c r="B38" s="13"/>
      <c r="C38" s="14"/>
      <c r="D38" s="14"/>
      <c r="E38" s="1"/>
      <c r="F38" s="1"/>
      <c r="G38" s="1"/>
      <c r="H38" s="1"/>
      <c r="I38" s="1"/>
    </row>
    <row r="39" spans="1:19" ht="22.5" customHeight="1" x14ac:dyDescent="0.4">
      <c r="A39" s="119" t="s">
        <v>16</v>
      </c>
      <c r="B39" s="15" t="s">
        <v>8</v>
      </c>
      <c r="C39" s="120"/>
      <c r="D39" s="120"/>
      <c r="E39" s="120"/>
      <c r="F39" s="120"/>
      <c r="G39" s="120"/>
      <c r="H39" s="120"/>
      <c r="I39" s="120"/>
    </row>
    <row r="40" spans="1:19" ht="22.5" customHeight="1" x14ac:dyDescent="0.4">
      <c r="A40" s="119"/>
      <c r="B40" s="15" t="s">
        <v>11</v>
      </c>
      <c r="C40" s="120"/>
      <c r="D40" s="120"/>
      <c r="E40" s="120"/>
      <c r="F40" s="120"/>
      <c r="G40" s="120"/>
      <c r="H40" s="120"/>
      <c r="I40" s="120"/>
    </row>
    <row r="41" spans="1:19" ht="22.5" customHeight="1" x14ac:dyDescent="0.4">
      <c r="A41" s="119"/>
      <c r="B41" s="15" t="s">
        <v>26</v>
      </c>
      <c r="C41" s="120"/>
      <c r="D41" s="120"/>
      <c r="E41" s="120"/>
      <c r="F41" s="120"/>
      <c r="G41" s="120"/>
      <c r="H41" s="120"/>
      <c r="I41" s="120"/>
    </row>
    <row r="42" spans="1:19" ht="22.5" customHeight="1" x14ac:dyDescent="0.4">
      <c r="A42" s="119"/>
      <c r="B42" s="15" t="s">
        <v>12</v>
      </c>
      <c r="C42" s="121"/>
      <c r="D42" s="122"/>
      <c r="E42" s="122"/>
      <c r="F42" s="122"/>
      <c r="G42" s="122"/>
      <c r="H42" s="122"/>
      <c r="I42" s="123"/>
    </row>
    <row r="43" spans="1:19" ht="22.5" customHeight="1" x14ac:dyDescent="0.4">
      <c r="A43" s="119"/>
      <c r="B43" s="15" t="s">
        <v>13</v>
      </c>
      <c r="C43" s="120"/>
      <c r="D43" s="120"/>
      <c r="E43" s="120"/>
      <c r="F43" s="120"/>
      <c r="G43" s="120"/>
      <c r="H43" s="120"/>
      <c r="I43" s="120"/>
    </row>
    <row r="44" spans="1:19" ht="22.5" customHeight="1" x14ac:dyDescent="0.4">
      <c r="A44" s="119"/>
      <c r="B44" s="15" t="s">
        <v>21</v>
      </c>
      <c r="C44" s="120"/>
      <c r="D44" s="120"/>
      <c r="E44" s="120"/>
      <c r="F44" s="120"/>
      <c r="G44" s="120"/>
      <c r="H44" s="120"/>
      <c r="I44" s="120"/>
    </row>
    <row r="45" spans="1:19" ht="22.5" customHeight="1" x14ac:dyDescent="0.4">
      <c r="A45" s="119"/>
      <c r="B45" s="15" t="s">
        <v>22</v>
      </c>
      <c r="C45" s="120"/>
      <c r="D45" s="120"/>
      <c r="E45" s="120"/>
      <c r="F45" s="120"/>
      <c r="G45" s="120"/>
      <c r="H45" s="120"/>
      <c r="I45" s="120"/>
    </row>
    <row r="46" spans="1:19" ht="43.5" customHeight="1" x14ac:dyDescent="0.4">
      <c r="A46" s="7"/>
      <c r="B46" s="13"/>
      <c r="C46" s="16"/>
      <c r="D46" s="16"/>
      <c r="E46" s="16"/>
      <c r="F46" s="16"/>
      <c r="G46" s="16"/>
      <c r="H46" s="17"/>
      <c r="I46" s="17"/>
    </row>
  </sheetData>
  <mergeCells count="30">
    <mergeCell ref="A39:A45"/>
    <mergeCell ref="C39:I39"/>
    <mergeCell ref="C40:I40"/>
    <mergeCell ref="C41:I41"/>
    <mergeCell ref="C42:I42"/>
    <mergeCell ref="C43:I43"/>
    <mergeCell ref="C44:I44"/>
    <mergeCell ref="C45:I45"/>
    <mergeCell ref="F33:J33"/>
    <mergeCell ref="A36:D37"/>
    <mergeCell ref="E37:F37"/>
    <mergeCell ref="A31:E32"/>
    <mergeCell ref="A17:B17"/>
    <mergeCell ref="A18:B18"/>
    <mergeCell ref="A19:E19"/>
    <mergeCell ref="A25:B25"/>
    <mergeCell ref="A16:E16"/>
    <mergeCell ref="A22:E22"/>
    <mergeCell ref="A10:B10"/>
    <mergeCell ref="A11:B11"/>
    <mergeCell ref="A12:E12"/>
    <mergeCell ref="L12:M12"/>
    <mergeCell ref="L15:M15"/>
    <mergeCell ref="A15:E15"/>
    <mergeCell ref="A1:D1"/>
    <mergeCell ref="E1:I1"/>
    <mergeCell ref="A2:J2"/>
    <mergeCell ref="L2:S2"/>
    <mergeCell ref="A8:E8"/>
    <mergeCell ref="A9:E9"/>
  </mergeCells>
  <phoneticPr fontId="2"/>
  <printOptions horizontalCentered="1" verticalCentered="1"/>
  <pageMargins left="0" right="0" top="0" bottom="0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【事業の強化場合】</vt:lpstr>
      <vt:lpstr>【新事業の場合】</vt:lpstr>
      <vt:lpstr>【事業の強化】 (直近決算見込を基準年度とする場合)</vt:lpstr>
      <vt:lpstr>【新事業の場合】 (直近決算見込を基準年度とする場合)</vt:lpstr>
      <vt:lpstr>'【事業の強化】 (直近決算見込を基準年度とする場合)'!Print_Area</vt:lpstr>
      <vt:lpstr>【事業の強化場合】!Print_Area</vt:lpstr>
      <vt:lpstr>【新事業の場合】!Print_Area</vt:lpstr>
      <vt:lpstr>'【新事業の場合】 (直近決算見込を基準年度とする場合)'!Print_Area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道家睦明</dc:creator>
  <cp:lastModifiedBy>道家睦明</cp:lastModifiedBy>
  <dcterms:created xsi:type="dcterms:W3CDTF">2021-04-04T09:11:58Z</dcterms:created>
  <dcterms:modified xsi:type="dcterms:W3CDTF">2021-07-29T13:58:45Z</dcterms:modified>
</cp:coreProperties>
</file>